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I. a II. etapa" sheetId="2" r:id="rId2"/>
    <sheet name="02 - Odtěžení sedimentu" sheetId="3" r:id="rId3"/>
    <sheet name="03 - Vedlejší a ostatní r..." sheetId="4" r:id="rId4"/>
  </sheets>
  <definedNames>
    <definedName name="_xlnm.Print_Area" localSheetId="0">'Rekapitulace stavby'!$D$4:$AO$36,'Rekapitulace stavby'!$C$42:$AQ$58</definedName>
    <definedName name="_xlnm.Print_Titles" localSheetId="0">'Rekapitulace stavby'!$52:$52</definedName>
    <definedName name="_xlnm._FilterDatabase" localSheetId="1" hidden="1">'01 - I. a II. etapa'!$C$85:$K$205</definedName>
    <definedName name="_xlnm.Print_Area" localSheetId="1">'01 - I. a II. etapa'!$C$4:$J$39,'01 - I. a II. etapa'!$C$45:$J$67,'01 - I. a II. etapa'!$C$73:$K$205</definedName>
    <definedName name="_xlnm.Print_Titles" localSheetId="1">'01 - I. a II. etapa'!$85:$85</definedName>
    <definedName name="_xlnm._FilterDatabase" localSheetId="2" hidden="1">'02 - Odtěžení sedimentu'!$C$80:$K$135</definedName>
    <definedName name="_xlnm.Print_Area" localSheetId="2">'02 - Odtěžení sedimentu'!$C$4:$J$39,'02 - Odtěžení sedimentu'!$C$45:$J$62,'02 - Odtěžení sedimentu'!$C$68:$K$135</definedName>
    <definedName name="_xlnm.Print_Titles" localSheetId="2">'02 - Odtěžení sedimentu'!$80:$80</definedName>
    <definedName name="_xlnm._FilterDatabase" localSheetId="3" hidden="1">'03 - Vedlejší a ostatní r...'!$C$86:$K$115</definedName>
    <definedName name="_xlnm.Print_Area" localSheetId="3">'03 - Vedlejší a ostatní r...'!$C$4:$J$39,'03 - Vedlejší a ostatní r...'!$C$45:$J$68,'03 - Vedlejší a ostatní r...'!$C$74:$K$115</definedName>
    <definedName name="_xlnm.Print_Titles" localSheetId="3">'03 - Vedlejší a ostatní r...'!$86:$86</definedName>
  </definedNames>
  <calcPr/>
</workbook>
</file>

<file path=xl/calcChain.xml><?xml version="1.0" encoding="utf-8"?>
<calcChain xmlns="http://schemas.openxmlformats.org/spreadsheetml/2006/main">
  <c i="4" r="J37"/>
  <c r="J36"/>
  <c i="1" r="AY57"/>
  <c i="4" r="J35"/>
  <c i="1" r="AX57"/>
  <c i="4" r="BI115"/>
  <c r="BH115"/>
  <c r="BG115"/>
  <c r="BF115"/>
  <c r="T115"/>
  <c r="R115"/>
  <c r="P115"/>
  <c r="BK115"/>
  <c r="J115"/>
  <c r="BE115"/>
  <c r="BI114"/>
  <c r="BH114"/>
  <c r="BG114"/>
  <c r="BF114"/>
  <c r="T114"/>
  <c r="T113"/>
  <c r="R114"/>
  <c r="R113"/>
  <c r="P114"/>
  <c r="P113"/>
  <c r="BK114"/>
  <c r="BK113"/>
  <c r="J113"/>
  <c r="J114"/>
  <c r="BE114"/>
  <c r="J67"/>
  <c r="BI112"/>
  <c r="BH112"/>
  <c r="BG112"/>
  <c r="BF112"/>
  <c r="T112"/>
  <c r="R112"/>
  <c r="P112"/>
  <c r="BK112"/>
  <c r="J112"/>
  <c r="BE112"/>
  <c r="BI111"/>
  <c r="BH111"/>
  <c r="BG111"/>
  <c r="BF111"/>
  <c r="T111"/>
  <c r="T110"/>
  <c r="R111"/>
  <c r="R110"/>
  <c r="P111"/>
  <c r="P110"/>
  <c r="BK111"/>
  <c r="BK110"/>
  <c r="J110"/>
  <c r="J111"/>
  <c r="BE111"/>
  <c r="J66"/>
  <c r="BI109"/>
  <c r="BH109"/>
  <c r="BG109"/>
  <c r="BF109"/>
  <c r="T109"/>
  <c r="T108"/>
  <c r="R109"/>
  <c r="R108"/>
  <c r="P109"/>
  <c r="P108"/>
  <c r="BK109"/>
  <c r="BK108"/>
  <c r="J108"/>
  <c r="J109"/>
  <c r="BE109"/>
  <c r="J65"/>
  <c r="BI107"/>
  <c r="BH107"/>
  <c r="BG107"/>
  <c r="BF107"/>
  <c r="T107"/>
  <c r="R107"/>
  <c r="P107"/>
  <c r="BK107"/>
  <c r="J107"/>
  <c r="BE107"/>
  <c r="BI106"/>
  <c r="BH106"/>
  <c r="BG106"/>
  <c r="BF106"/>
  <c r="T106"/>
  <c r="T105"/>
  <c r="R106"/>
  <c r="R105"/>
  <c r="P106"/>
  <c r="P105"/>
  <c r="BK106"/>
  <c r="BK105"/>
  <c r="J105"/>
  <c r="J106"/>
  <c r="BE106"/>
  <c r="J64"/>
  <c r="BI104"/>
  <c r="BH104"/>
  <c r="BG104"/>
  <c r="BF104"/>
  <c r="T104"/>
  <c r="R104"/>
  <c r="P104"/>
  <c r="BK104"/>
  <c r="J104"/>
  <c r="BE104"/>
  <c r="BI103"/>
  <c r="BH103"/>
  <c r="BG103"/>
  <c r="BF103"/>
  <c r="T103"/>
  <c r="R103"/>
  <c r="P103"/>
  <c r="BK103"/>
  <c r="J103"/>
  <c r="BE103"/>
  <c r="BI102"/>
  <c r="BH102"/>
  <c r="BG102"/>
  <c r="BF102"/>
  <c r="T102"/>
  <c r="T101"/>
  <c r="R102"/>
  <c r="R101"/>
  <c r="P102"/>
  <c r="P101"/>
  <c r="BK102"/>
  <c r="BK101"/>
  <c r="J101"/>
  <c r="J102"/>
  <c r="BE102"/>
  <c r="J63"/>
  <c r="BI98"/>
  <c r="BH98"/>
  <c r="BG98"/>
  <c r="BF98"/>
  <c r="T98"/>
  <c r="R98"/>
  <c r="P98"/>
  <c r="BK98"/>
  <c r="J98"/>
  <c r="BE98"/>
  <c r="BI97"/>
  <c r="BH97"/>
  <c r="BG97"/>
  <c r="BF97"/>
  <c r="T97"/>
  <c r="R97"/>
  <c r="P97"/>
  <c r="BK97"/>
  <c r="J97"/>
  <c r="BE97"/>
  <c r="BI96"/>
  <c r="BH96"/>
  <c r="BG96"/>
  <c r="BF96"/>
  <c r="T96"/>
  <c r="R96"/>
  <c r="P96"/>
  <c r="BK96"/>
  <c r="J96"/>
  <c r="BE96"/>
  <c r="BI95"/>
  <c r="BH95"/>
  <c r="BG95"/>
  <c r="BF95"/>
  <c r="T95"/>
  <c r="T94"/>
  <c r="R95"/>
  <c r="R94"/>
  <c r="P95"/>
  <c r="P94"/>
  <c r="BK95"/>
  <c r="BK94"/>
  <c r="J94"/>
  <c r="J95"/>
  <c r="BE95"/>
  <c r="J62"/>
  <c r="BI93"/>
  <c r="BH93"/>
  <c r="BG93"/>
  <c r="BF93"/>
  <c r="T93"/>
  <c r="R93"/>
  <c r="P93"/>
  <c r="BK93"/>
  <c r="J93"/>
  <c r="BE93"/>
  <c r="BI92"/>
  <c r="BH92"/>
  <c r="BG92"/>
  <c r="BF92"/>
  <c r="T92"/>
  <c r="R92"/>
  <c r="P92"/>
  <c r="BK92"/>
  <c r="J92"/>
  <c r="BE92"/>
  <c r="BI91"/>
  <c r="BH91"/>
  <c r="BG91"/>
  <c r="BF91"/>
  <c r="T91"/>
  <c r="R91"/>
  <c r="P91"/>
  <c r="BK91"/>
  <c r="J91"/>
  <c r="BE91"/>
  <c r="BI90"/>
  <c r="F37"/>
  <c i="1" r="BD57"/>
  <c i="4" r="BH90"/>
  <c r="F36"/>
  <c i="1" r="BC57"/>
  <c i="4" r="BG90"/>
  <c r="F35"/>
  <c i="1" r="BB57"/>
  <c i="4" r="BF90"/>
  <c r="J34"/>
  <c i="1" r="AW57"/>
  <c i="4" r="F34"/>
  <c i="1" r="BA57"/>
  <c i="4" r="T90"/>
  <c r="T89"/>
  <c r="T88"/>
  <c r="T87"/>
  <c r="R90"/>
  <c r="R89"/>
  <c r="R88"/>
  <c r="R87"/>
  <c r="P90"/>
  <c r="P89"/>
  <c r="P88"/>
  <c r="P87"/>
  <c i="1" r="AU57"/>
  <c i="4" r="BK90"/>
  <c r="BK89"/>
  <c r="J89"/>
  <c r="BK88"/>
  <c r="J88"/>
  <c r="BK87"/>
  <c r="J87"/>
  <c r="J59"/>
  <c r="J30"/>
  <c i="1" r="AG57"/>
  <c i="4" r="J90"/>
  <c r="BE90"/>
  <c r="J33"/>
  <c i="1" r="AV57"/>
  <c i="4" r="F33"/>
  <c i="1" r="AZ57"/>
  <c i="4" r="J61"/>
  <c r="J60"/>
  <c r="J83"/>
  <c r="F83"/>
  <c r="F81"/>
  <c r="E79"/>
  <c r="J54"/>
  <c r="F54"/>
  <c r="F52"/>
  <c r="E50"/>
  <c r="J39"/>
  <c r="J24"/>
  <c r="E24"/>
  <c r="J84"/>
  <c r="J55"/>
  <c r="J23"/>
  <c r="J18"/>
  <c r="E18"/>
  <c r="F84"/>
  <c r="F55"/>
  <c r="J17"/>
  <c r="J12"/>
  <c r="J81"/>
  <c r="J52"/>
  <c r="E7"/>
  <c r="E77"/>
  <c r="E48"/>
  <c i="3" r="J37"/>
  <c r="J36"/>
  <c i="1" r="AY56"/>
  <c i="3" r="J35"/>
  <c i="1" r="AX56"/>
  <c i="3" r="BI133"/>
  <c r="BH133"/>
  <c r="BG133"/>
  <c r="BF133"/>
  <c r="T133"/>
  <c r="R133"/>
  <c r="P133"/>
  <c r="BK133"/>
  <c r="J133"/>
  <c r="BE133"/>
  <c r="BI120"/>
  <c r="BH120"/>
  <c r="BG120"/>
  <c r="BF120"/>
  <c r="T120"/>
  <c r="R120"/>
  <c r="P120"/>
  <c r="BK120"/>
  <c r="J120"/>
  <c r="BE120"/>
  <c r="BI116"/>
  <c r="BH116"/>
  <c r="BG116"/>
  <c r="BF116"/>
  <c r="T116"/>
  <c r="R116"/>
  <c r="P116"/>
  <c r="BK116"/>
  <c r="J116"/>
  <c r="BE116"/>
  <c r="BI103"/>
  <c r="BH103"/>
  <c r="BG103"/>
  <c r="BF103"/>
  <c r="T103"/>
  <c r="R103"/>
  <c r="P103"/>
  <c r="BK103"/>
  <c r="J103"/>
  <c r="BE103"/>
  <c r="BI90"/>
  <c r="BH90"/>
  <c r="BG90"/>
  <c r="BF90"/>
  <c r="T90"/>
  <c r="R90"/>
  <c r="P90"/>
  <c r="BK90"/>
  <c r="J90"/>
  <c r="BE90"/>
  <c r="BI88"/>
  <c r="BH88"/>
  <c r="BG88"/>
  <c r="BF88"/>
  <c r="T88"/>
  <c r="R88"/>
  <c r="P88"/>
  <c r="BK88"/>
  <c r="J88"/>
  <c r="BE88"/>
  <c r="BI84"/>
  <c r="F37"/>
  <c i="1" r="BD56"/>
  <c i="3" r="BH84"/>
  <c r="F36"/>
  <c i="1" r="BC56"/>
  <c i="3" r="BG84"/>
  <c r="F35"/>
  <c i="1" r="BB56"/>
  <c i="3" r="BF84"/>
  <c r="J34"/>
  <c i="1" r="AW56"/>
  <c i="3" r="F34"/>
  <c i="1" r="BA56"/>
  <c i="3" r="T84"/>
  <c r="T83"/>
  <c r="T82"/>
  <c r="T81"/>
  <c r="R84"/>
  <c r="R83"/>
  <c r="R82"/>
  <c r="R81"/>
  <c r="P84"/>
  <c r="P83"/>
  <c r="P82"/>
  <c r="P81"/>
  <c i="1" r="AU56"/>
  <c i="3" r="BK84"/>
  <c r="BK83"/>
  <c r="J83"/>
  <c r="BK82"/>
  <c r="J82"/>
  <c r="BK81"/>
  <c r="J81"/>
  <c r="J59"/>
  <c r="J30"/>
  <c i="1" r="AG56"/>
  <c i="3" r="J84"/>
  <c r="BE84"/>
  <c r="J33"/>
  <c i="1" r="AV56"/>
  <c i="3" r="F33"/>
  <c i="1" r="AZ56"/>
  <c i="3" r="J61"/>
  <c r="J60"/>
  <c r="J77"/>
  <c r="F77"/>
  <c r="F75"/>
  <c r="E73"/>
  <c r="J54"/>
  <c r="F54"/>
  <c r="F52"/>
  <c r="E50"/>
  <c r="J39"/>
  <c r="J24"/>
  <c r="E24"/>
  <c r="J78"/>
  <c r="J55"/>
  <c r="J23"/>
  <c r="J18"/>
  <c r="E18"/>
  <c r="F78"/>
  <c r="F55"/>
  <c r="J17"/>
  <c r="J12"/>
  <c r="J75"/>
  <c r="J52"/>
  <c r="E7"/>
  <c r="E71"/>
  <c r="E48"/>
  <c i="2" r="J37"/>
  <c r="J36"/>
  <c i="1" r="AY55"/>
  <c i="2" r="J35"/>
  <c i="1" r="AX55"/>
  <c i="2" r="BI204"/>
  <c r="BH204"/>
  <c r="BG204"/>
  <c r="BF204"/>
  <c r="T204"/>
  <c r="T203"/>
  <c r="R204"/>
  <c r="R203"/>
  <c r="P204"/>
  <c r="P203"/>
  <c r="BK204"/>
  <c r="BK203"/>
  <c r="J203"/>
  <c r="J204"/>
  <c r="BE204"/>
  <c r="J66"/>
  <c r="BI200"/>
  <c r="BH200"/>
  <c r="BG200"/>
  <c r="BF200"/>
  <c r="T200"/>
  <c r="R200"/>
  <c r="P200"/>
  <c r="BK200"/>
  <c r="J200"/>
  <c r="BE200"/>
  <c r="BI198"/>
  <c r="BH198"/>
  <c r="BG198"/>
  <c r="BF198"/>
  <c r="T198"/>
  <c r="R198"/>
  <c r="P198"/>
  <c r="BK198"/>
  <c r="J198"/>
  <c r="BE198"/>
  <c r="BI197"/>
  <c r="BH197"/>
  <c r="BG197"/>
  <c r="BF197"/>
  <c r="T197"/>
  <c r="R197"/>
  <c r="P197"/>
  <c r="BK197"/>
  <c r="J197"/>
  <c r="BE197"/>
  <c r="BI195"/>
  <c r="BH195"/>
  <c r="BG195"/>
  <c r="BF195"/>
  <c r="T195"/>
  <c r="T194"/>
  <c r="R195"/>
  <c r="R194"/>
  <c r="P195"/>
  <c r="P194"/>
  <c r="BK195"/>
  <c r="BK194"/>
  <c r="J194"/>
  <c r="J195"/>
  <c r="BE195"/>
  <c r="J65"/>
  <c r="BI189"/>
  <c r="BH189"/>
  <c r="BG189"/>
  <c r="BF189"/>
  <c r="T189"/>
  <c r="R189"/>
  <c r="P189"/>
  <c r="BK189"/>
  <c r="J189"/>
  <c r="BE189"/>
  <c r="BI184"/>
  <c r="BH184"/>
  <c r="BG184"/>
  <c r="BF184"/>
  <c r="T184"/>
  <c r="R184"/>
  <c r="P184"/>
  <c r="BK184"/>
  <c r="J184"/>
  <c r="BE184"/>
  <c r="BI182"/>
  <c r="BH182"/>
  <c r="BG182"/>
  <c r="BF182"/>
  <c r="T182"/>
  <c r="T181"/>
  <c r="R182"/>
  <c r="R181"/>
  <c r="P182"/>
  <c r="P181"/>
  <c r="BK182"/>
  <c r="BK181"/>
  <c r="J181"/>
  <c r="J182"/>
  <c r="BE182"/>
  <c r="J64"/>
  <c r="BI177"/>
  <c r="BH177"/>
  <c r="BG177"/>
  <c r="BF177"/>
  <c r="T177"/>
  <c r="R177"/>
  <c r="P177"/>
  <c r="BK177"/>
  <c r="J177"/>
  <c r="BE177"/>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56"/>
  <c r="BH156"/>
  <c r="BG156"/>
  <c r="BF156"/>
  <c r="T156"/>
  <c r="T155"/>
  <c r="R156"/>
  <c r="R155"/>
  <c r="P156"/>
  <c r="P155"/>
  <c r="BK156"/>
  <c r="BK155"/>
  <c r="J155"/>
  <c r="J156"/>
  <c r="BE156"/>
  <c r="J63"/>
  <c r="BI153"/>
  <c r="BH153"/>
  <c r="BG153"/>
  <c r="BF153"/>
  <c r="T153"/>
  <c r="R153"/>
  <c r="P153"/>
  <c r="BK153"/>
  <c r="J153"/>
  <c r="BE153"/>
  <c r="BI146"/>
  <c r="BH146"/>
  <c r="BG146"/>
  <c r="BF146"/>
  <c r="T146"/>
  <c r="R146"/>
  <c r="P146"/>
  <c r="BK146"/>
  <c r="J146"/>
  <c r="BE146"/>
  <c r="BI137"/>
  <c r="BH137"/>
  <c r="BG137"/>
  <c r="BF137"/>
  <c r="T137"/>
  <c r="T136"/>
  <c r="R137"/>
  <c r="R136"/>
  <c r="P137"/>
  <c r="P136"/>
  <c r="BK137"/>
  <c r="BK136"/>
  <c r="J136"/>
  <c r="J137"/>
  <c r="BE137"/>
  <c r="J62"/>
  <c r="BI135"/>
  <c r="BH135"/>
  <c r="BG135"/>
  <c r="BF135"/>
  <c r="T135"/>
  <c r="R135"/>
  <c r="P135"/>
  <c r="BK135"/>
  <c r="J135"/>
  <c r="BE135"/>
  <c r="BI133"/>
  <c r="BH133"/>
  <c r="BG133"/>
  <c r="BF133"/>
  <c r="T133"/>
  <c r="R133"/>
  <c r="P133"/>
  <c r="BK133"/>
  <c r="J133"/>
  <c r="BE133"/>
  <c r="BI131"/>
  <c r="BH131"/>
  <c r="BG131"/>
  <c r="BF131"/>
  <c r="T131"/>
  <c r="R131"/>
  <c r="P131"/>
  <c r="BK131"/>
  <c r="J131"/>
  <c r="BE131"/>
  <c r="BI128"/>
  <c r="BH128"/>
  <c r="BG128"/>
  <c r="BF128"/>
  <c r="T128"/>
  <c r="R128"/>
  <c r="P128"/>
  <c r="BK128"/>
  <c r="J128"/>
  <c r="BE128"/>
  <c r="BI124"/>
  <c r="BH124"/>
  <c r="BG124"/>
  <c r="BF124"/>
  <c r="T124"/>
  <c r="R124"/>
  <c r="P124"/>
  <c r="BK124"/>
  <c r="J124"/>
  <c r="BE124"/>
  <c r="BI113"/>
  <c r="BH113"/>
  <c r="BG113"/>
  <c r="BF113"/>
  <c r="T113"/>
  <c r="R113"/>
  <c r="P113"/>
  <c r="BK113"/>
  <c r="J113"/>
  <c r="BE113"/>
  <c r="BI109"/>
  <c r="BH109"/>
  <c r="BG109"/>
  <c r="BF109"/>
  <c r="T109"/>
  <c r="R109"/>
  <c r="P109"/>
  <c r="BK109"/>
  <c r="J109"/>
  <c r="BE109"/>
  <c r="BI106"/>
  <c r="BH106"/>
  <c r="BG106"/>
  <c r="BF106"/>
  <c r="T106"/>
  <c r="R106"/>
  <c r="P106"/>
  <c r="BK106"/>
  <c r="J106"/>
  <c r="BE106"/>
  <c r="BI102"/>
  <c r="BH102"/>
  <c r="BG102"/>
  <c r="BF102"/>
  <c r="T102"/>
  <c r="R102"/>
  <c r="P102"/>
  <c r="BK102"/>
  <c r="J102"/>
  <c r="BE102"/>
  <c r="BI100"/>
  <c r="BH100"/>
  <c r="BG100"/>
  <c r="BF100"/>
  <c r="T100"/>
  <c r="R100"/>
  <c r="P100"/>
  <c r="BK100"/>
  <c r="J100"/>
  <c r="BE100"/>
  <c r="BI95"/>
  <c r="BH95"/>
  <c r="BG95"/>
  <c r="BF95"/>
  <c r="T95"/>
  <c r="R95"/>
  <c r="P95"/>
  <c r="BK95"/>
  <c r="J95"/>
  <c r="BE95"/>
  <c r="BI93"/>
  <c r="BH93"/>
  <c r="BG93"/>
  <c r="BF93"/>
  <c r="T93"/>
  <c r="R93"/>
  <c r="P93"/>
  <c r="BK93"/>
  <c r="J93"/>
  <c r="BE93"/>
  <c r="BI89"/>
  <c r="F37"/>
  <c i="1" r="BD55"/>
  <c i="2" r="BH89"/>
  <c r="F36"/>
  <c i="1" r="BC55"/>
  <c i="2" r="BG89"/>
  <c r="F35"/>
  <c i="1" r="BB55"/>
  <c i="2" r="BF89"/>
  <c r="J34"/>
  <c i="1" r="AW55"/>
  <c i="2" r="F34"/>
  <c i="1" r="BA55"/>
  <c i="2" r="T89"/>
  <c r="T88"/>
  <c r="T87"/>
  <c r="T86"/>
  <c r="R89"/>
  <c r="R88"/>
  <c r="R87"/>
  <c r="R86"/>
  <c r="P89"/>
  <c r="P88"/>
  <c r="P87"/>
  <c r="P86"/>
  <c i="1" r="AU55"/>
  <c i="2" r="BK89"/>
  <c r="BK88"/>
  <c r="J88"/>
  <c r="BK87"/>
  <c r="J87"/>
  <c r="BK86"/>
  <c r="J86"/>
  <c r="J59"/>
  <c r="J30"/>
  <c i="1" r="AG55"/>
  <c i="2" r="J89"/>
  <c r="BE89"/>
  <c r="J33"/>
  <c i="1" r="AV55"/>
  <c i="2" r="F33"/>
  <c i="1" r="AZ55"/>
  <c i="2" r="J61"/>
  <c r="J60"/>
  <c r="J82"/>
  <c r="F82"/>
  <c r="F80"/>
  <c r="E78"/>
  <c r="J54"/>
  <c r="F54"/>
  <c r="F52"/>
  <c r="E50"/>
  <c r="J39"/>
  <c r="J24"/>
  <c r="E24"/>
  <c r="J83"/>
  <c r="J55"/>
  <c r="J23"/>
  <c r="J18"/>
  <c r="E18"/>
  <c r="F83"/>
  <c r="F55"/>
  <c r="J17"/>
  <c r="J12"/>
  <c r="J80"/>
  <c r="J52"/>
  <c r="E7"/>
  <c r="E76"/>
  <c r="E48"/>
  <c i="1" r="BD54"/>
  <c r="W33"/>
  <c r="BC54"/>
  <c r="W32"/>
  <c r="BB54"/>
  <c r="W31"/>
  <c r="BA54"/>
  <c r="W30"/>
  <c r="AZ54"/>
  <c r="W29"/>
  <c r="AY54"/>
  <c r="AX54"/>
  <c r="AW54"/>
  <c r="AK30"/>
  <c r="AV54"/>
  <c r="AK29"/>
  <c r="AU54"/>
  <c r="AT54"/>
  <c r="AS54"/>
  <c r="AG54"/>
  <c r="AK26"/>
  <c r="AT57"/>
  <c r="AN57"/>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<sst xmlns="http://schemas.openxmlformats.org/spreadsheetml/2006/main">
  <si>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</si>
  <si>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</si>
  <si>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</si>
  <si>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</si>
  <si>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</si>
  <si>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{35d07f6f-4554-4713-ad6c-d76aa465a065}</t>
  </si>
  <si>
    <t>0,01</t>
  </si>
  <si>
    <t>21</t>
  </si>
  <si>
    <t>15</t>
  </si>
  <si>
    <t>REKAPITULACE STAVBY</t>
  </si>
  <si>
    <t xml:space="preserve">v ---  níže se nacházejí doplnkové a pomocné údaje k sestavám  --- v</t>
  </si>
  <si>
    <t>Návod na vyplnění</t>
  </si>
  <si>
    <t>0,001</t>
  </si>
  <si>
    <t>Kód:</t>
  </si>
  <si>
    <t>2019/04/16-2</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</si>
  <si>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</si>
  <si>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</si>
  <si>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Svitava, ř. km 34,260 – 34,330, Blansko, oprava opevnění</t>
  </si>
  <si>
    <t>KSO:</t>
  </si>
  <si>
    <t>CC-CZ:</t>
  </si>
  <si>
    <t>Místo:</t>
  </si>
  <si>
    <t>k.ú. Blansko</t>
  </si>
  <si>
    <t>Datum:</t>
  </si>
  <si>
    <t>16. 4. 2019</t>
  </si>
  <si>
    <t>Zadavatel:</t>
  </si>
  <si>
    <t>IČ:</t>
  </si>
  <si>
    <t>70890013</t>
  </si>
  <si>
    <t>Povodí Moravy, s.p., Dřevařská 932/11, 602 00 Brno</t>
  </si>
  <si>
    <t>DIČ:</t>
  </si>
  <si>
    <t>CZ70890013</t>
  </si>
  <si>
    <t>Uchazeč:</t>
  </si>
  <si>
    <t>Vyplň údaj</t>
  </si>
  <si>
    <t>Projektant:</t>
  </si>
  <si>
    <t>29361117</t>
  </si>
  <si>
    <t>Aqua Engineering, s.r.o., Družstevní 862, Rosice</t>
  </si>
  <si>
    <t>True</t>
  </si>
  <si>
    <t>0,1</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</si>
  <si>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</si>
  <si>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</si>
  <si>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</si>
  <si>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</si>
  <si>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</si>
  <si>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</si>
  <si>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</si>
  <si>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</si>
  <si>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</si>
  <si>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</si>
  <si>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</si>
  <si>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</si>
  <si>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</si>
  <si>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</si>
  <si>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</si>
  <si>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</si>
  <si>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</si>
  <si>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</si>
  <si>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</si>
  <si>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</si>
  <si>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</si>
  <si>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</si>
  <si>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</si>
  <si>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</si>
  <si>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</si>
  <si>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</si>
  <si>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</si>
  <si>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</si>
  <si>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</si>
  <si>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</si>
  <si>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</si>
  <si>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</si>
  <si>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</si>
  <si>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</si>
  <si>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</si>
  <si>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</si>
  <si>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</si>
  <si>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</si>
  <si>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</si>
  <si>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</si>
  <si>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</si>
  <si>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</si>
  <si>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</si>
  <si>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I. a II. etapa</t>
  </si>
  <si>
    <t>STA</t>
  </si>
  <si>
    <t>1</t>
  </si>
  <si>
    <t>{64b7a8e5-bfe0-44a1-a7ce-4334aa6fcdfc}</t>
  </si>
  <si>
    <t>2</t>
  </si>
  <si>
    <t>02</t>
  </si>
  <si>
    <t>Odtěžení sedimentu</t>
  </si>
  <si>
    <t>{424caa5d-e7d6-42ac-9550-e1b3012f99f5}</t>
  </si>
  <si>
    <t>03</t>
  </si>
  <si>
    <t>Vedlejší a ostatní rozpočtové náklady</t>
  </si>
  <si>
    <t>{386f61d9-0630-479a-a89a-ae22b24ac99d}</t>
  </si>
  <si>
    <t>KRYCÍ LIST SOUPISU PRACÍ</t>
  </si>
  <si>
    <t>Objekt:</t>
  </si>
  <si>
    <t>01 - I. a II. etapa</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</si>
  <si>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</si>
  <si>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</si>
  <si>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</si>
  <si>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</si>
  <si>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</si>
  <si>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</si>
  <si>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</si>
  <si>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</si>
  <si>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</si>
  <si>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</si>
  <si>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</si>
  <si>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</si>
  <si>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</si>
  <si>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</si>
  <si>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</si>
  <si>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</si>
  <si>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</si>
  <si>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</si>
  <si>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</si>
  <si>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</si>
  <si>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</si>
  <si>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</si>
  <si>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</si>
  <si>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</si>
  <si>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</si>
  <si>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</si>
  <si>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</si>
  <si>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</si>
  <si>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</si>
  <si>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</si>
  <si>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113105113</t>
  </si>
  <si>
    <t>Rozebrání dlažeb z lomového kamene kladených na MC vyspárované MC</t>
  </si>
  <si>
    <t>m2</t>
  </si>
  <si>
    <t>CS ÚRS 2018 02</t>
  </si>
  <si>
    <t>4</t>
  </si>
  <si>
    <t>-1783517727</t>
  </si>
  <si>
    <t>PSC</t>
  </si>
  <si>
    <t xml:space="preserve">Poznámka k souboru cen:_x000d_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</si>
  <si>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VV</t>
  </si>
  <si>
    <t>Oprava dlažeb:</t>
  </si>
  <si>
    <t>128</t>
  </si>
  <si>
    <t>113107131</t>
  </si>
  <si>
    <t>Odstranění podkladu z betonu prostého tl 150 mm ručně</t>
  </si>
  <si>
    <t>-318533386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</si>
  <si>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</si>
  <si>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</si>
  <si>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114203202</t>
  </si>
  <si>
    <t>Očištění lomového kamene nebo betonových tvárnic od malty</t>
  </si>
  <si>
    <t>m3</t>
  </si>
  <si>
    <t>-855671888</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</si>
  <si>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</si>
  <si>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Lomový kámen z vybouraných dlažeb:</t>
  </si>
  <si>
    <t>128*0,25</t>
  </si>
  <si>
    <t>Součet</t>
  </si>
  <si>
    <t>115001106</t>
  </si>
  <si>
    <t>Převedení vody potrubím DN 1000</t>
  </si>
  <si>
    <t>m</t>
  </si>
  <si>
    <t>-1423511092</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</si>
  <si>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</si>
  <si>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5</t>
  </si>
  <si>
    <t>115101201</t>
  </si>
  <si>
    <t>Čerpání vody na dopravní výšku do 10 m průměrný přítok do 500 l/min</t>
  </si>
  <si>
    <t>hod</t>
  </si>
  <si>
    <t>-1807332479</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</si>
  <si>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</si>
  <si>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30 dní x 2</t>
  </si>
  <si>
    <t>30*2*12</t>
  </si>
  <si>
    <t>6</t>
  </si>
  <si>
    <t>115101301</t>
  </si>
  <si>
    <t>Pohotovost čerpací soupravy pro dopravní výšku do 10 m přítok do 500 l/min</t>
  </si>
  <si>
    <t>den</t>
  </si>
  <si>
    <t>379128416</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</si>
  <si>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</si>
  <si>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30*2</t>
  </si>
  <si>
    <t>7</t>
  </si>
  <si>
    <t>120901121</t>
  </si>
  <si>
    <t>Bourání zdiva z betonu prostého neprokládaného v odkopávkách nebo prokopávkách ručně</t>
  </si>
  <si>
    <t>-783200685</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</si>
  <si>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</si>
  <si>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Betonová obruba:</t>
  </si>
  <si>
    <t>8</t>
  </si>
  <si>
    <t>127301401</t>
  </si>
  <si>
    <t>Hloubení rýh pod vodou objem do 1000 m3 v hornině tř. 3 a 4</t>
  </si>
  <si>
    <t>184570733</t>
  </si>
  <si>
    <t xml:space="preserve">Poznámka k souboru cen:_x000d_
1. Ceny lze použít pro hloubení rýh při průměrné rychlosti vody do 1,5 m/sec, měřeno v proudnici toku. 2. Ceny nelze použít pro hloubení rýh pod vodou ve vodotečích projektované šířky dna do 5 m a hloubky vody do 300 mm v nejhlubším místě původního dna v daném profilu v době projektování; toto hloubení se oceňuje jako hloubení rýh, jam nebo šachet. 3. V cenách jsou započteny i náklady na svislé přemístěním výkopku nad hladinu a odhození výkopku do vzdálenosti do 5 m nebo naložení na dopravní prostředek. 4. V ceně nejsou započteny náklady na rozpojení hornin tř. 5 až 7; tyto stavební práce se oceňují individuálně. </t>
  </si>
  <si>
    <t>Hloubení patek - LB:</t>
  </si>
  <si>
    <t>0,6*0,6*(7,6+13)</t>
  </si>
  <si>
    <t>Hloubení patek - PB:</t>
  </si>
  <si>
    <t>0,6*0,6*15,2</t>
  </si>
  <si>
    <t>Hloubení pro záhozy:</t>
  </si>
  <si>
    <t>46+6</t>
  </si>
  <si>
    <t>Hloubení pro rovnaniny:</t>
  </si>
  <si>
    <t>9</t>
  </si>
  <si>
    <t>162201102</t>
  </si>
  <si>
    <t>Vodorovné přemístění do 50 m výkopku/sypaniny z horniny tř. 1 až 4</t>
  </si>
  <si>
    <t>426404842</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</si>
  <si>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</si>
  <si>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Přemístění zemních hrázek:</t>
  </si>
  <si>
    <t>80+80</t>
  </si>
  <si>
    <t>10</t>
  </si>
  <si>
    <t>171103101</t>
  </si>
  <si>
    <t>Zemní hrázky melioračních kanálů z horniny tř. 1 až 4</t>
  </si>
  <si>
    <t>-2032676399</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</si>
  <si>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</si>
  <si>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11</t>
  </si>
  <si>
    <t>1742012011</t>
  </si>
  <si>
    <t>Provedení a zrušení čerpacích jímek</t>
  </si>
  <si>
    <t>kus</t>
  </si>
  <si>
    <t>-743631897</t>
  </si>
  <si>
    <t xml:space="preserve">Poznámka k souboru cen:_x000d_
1. Zásyp jam po pařezech průměru přes 100 do 300 mm se neoceňuje v případě, že se současně provádí sejmutí ornice. 2. Nestačí-li pro zasypání jámy po pařezu výkopek získaný při dobývání pařezu a je-li projektem předepsáno, oceňuje se se doplnění jámy do úrovně okolního terénu cenou 174 10-1101 Zásyp sypaninou jam, šachet, rýh nebo kolem objektů. 3. Průměr pařezu se měří v místě řezu. </t>
  </si>
  <si>
    <t>12</t>
  </si>
  <si>
    <t>1742012041</t>
  </si>
  <si>
    <t>Přemístění stromků náhradní výsadby</t>
  </si>
  <si>
    <t>kpl</t>
  </si>
  <si>
    <t>-1027651201</t>
  </si>
  <si>
    <t>13</t>
  </si>
  <si>
    <t>230210030</t>
  </si>
  <si>
    <t>Pytle plněné pískem</t>
  </si>
  <si>
    <t>411336332</t>
  </si>
  <si>
    <t>Svislé a kompletní konstrukce</t>
  </si>
  <si>
    <t>14</t>
  </si>
  <si>
    <t>321321116</t>
  </si>
  <si>
    <t>Konstrukce vodních staveb ze ŽB mrazuvzdorného tř. C 30/37</t>
  </si>
  <si>
    <t>237404040</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</si>
  <si>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V cenách z betonu pro konstrukce bílých van 321 32-12 nejsou započteny náklady na těsnění dilatačních a pracovních spar, tyto se oceňují cenami souborů cen 953 33 části A08 katalogu 801-1 Budovy a haly - zděné a monolitické. 5. Objem se stanoví v m3 betonové konstrukce; objem dutin jednotlivě do 0,20 m3 se od celkového objemu neodečítá. </t>
  </si>
  <si>
    <t>Patky - LB:</t>
  </si>
  <si>
    <t>Patky - PB:</t>
  </si>
  <si>
    <t>321351010</t>
  </si>
  <si>
    <t>Bednění konstrukcí vodních staveb rovinné - zřízení</t>
  </si>
  <si>
    <t>2115269976</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</si>
  <si>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</si>
  <si>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0,6*2*(7,6+13)</t>
  </si>
  <si>
    <t>0,6*2*15,2</t>
  </si>
  <si>
    <t>16</t>
  </si>
  <si>
    <t>321352010</t>
  </si>
  <si>
    <t>Bednění konstrukcí vodních staveb rovinné - odstranění</t>
  </si>
  <si>
    <t>-1381251036</t>
  </si>
  <si>
    <t>Vodorovné konstrukce</t>
  </si>
  <si>
    <t>17</t>
  </si>
  <si>
    <t>451311541</t>
  </si>
  <si>
    <t>Podklad pro dlažbu z betonu prostého mrazuvzdorného tř. C 25/30 vrstva tl nad 200 do 250 mm</t>
  </si>
  <si>
    <t>837090160</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</si>
  <si>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</si>
  <si>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Nová dlažba:</t>
  </si>
  <si>
    <t>73</t>
  </si>
  <si>
    <t>18</t>
  </si>
  <si>
    <t>462512270</t>
  </si>
  <si>
    <t>Zához z lomového kamene s proštěrkováním z terénu hmotnost do 200 kg</t>
  </si>
  <si>
    <t>1952980333</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</si>
  <si>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</si>
  <si>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19</t>
  </si>
  <si>
    <t>462512370</t>
  </si>
  <si>
    <t>Zához z lomového kamene s proštěrkováním z terénu hmotnost nad 200 do 500 kg</t>
  </si>
  <si>
    <t>1209213956</t>
  </si>
  <si>
    <t>20</t>
  </si>
  <si>
    <t>462519002</t>
  </si>
  <si>
    <t>Příplatek za urovnání ploch záhozu z lomového kamene hmotnost do 200 kg</t>
  </si>
  <si>
    <t>167229247</t>
  </si>
  <si>
    <t>462519003</t>
  </si>
  <si>
    <t>Příplatek za urovnání ploch záhozu z lomového kamene hmotnost nad 200 do 500 kg</t>
  </si>
  <si>
    <t>-214561795</t>
  </si>
  <si>
    <t>22</t>
  </si>
  <si>
    <t>463211152</t>
  </si>
  <si>
    <t>Rovnanina objemu přes 3 m3 z lomového kamene tříděného hmotnosti do 200 kg s urovnáním líce</t>
  </si>
  <si>
    <t>-1673530302</t>
  </si>
  <si>
    <t xml:space="preserve">Poznámka k souboru cen:_x000d_
1. V cenách -1144, -1145, -1146, -1154, -1155, -1156 a - 1157 jsou započteny i náklady na uložení klestu a na vykopávku hlíny a její přemístění ze vzdálenosti do 20 m. </t>
  </si>
  <si>
    <t>23</t>
  </si>
  <si>
    <t>465511512</t>
  </si>
  <si>
    <t>Dlažba z lomového kamene do malty s vyplněním spár maltou a vyspárováním tl 250 mm</t>
  </si>
  <si>
    <t>-670036496</t>
  </si>
  <si>
    <t>24</t>
  </si>
  <si>
    <t>4655115121</t>
  </si>
  <si>
    <t>Dlažba z lomového kamene do malty s vyplněním spár maltou a vyspárováním tl 250 mm (bez dodávky lomového kamene)</t>
  </si>
  <si>
    <t>-1231345499</t>
  </si>
  <si>
    <t>Oprava dlažeb - bez dodávky lomového kamene:</t>
  </si>
  <si>
    <t>Úpravy povrchů, podlahy a osazování výplní</t>
  </si>
  <si>
    <t>25</t>
  </si>
  <si>
    <t>6111350011</t>
  </si>
  <si>
    <t>Oprava schodišť</t>
  </si>
  <si>
    <t>1829017423</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</si>
  <si>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</si>
  <si>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26</t>
  </si>
  <si>
    <t>636195311</t>
  </si>
  <si>
    <t>Oprava spár dlažby z lomového kamene hl do 70 mm maltou cementovou včetně vysekání</t>
  </si>
  <si>
    <t>1187806569</t>
  </si>
  <si>
    <t xml:space="preserve">Poznámka k souboru cen:_x000d_
1. Množství jednotek se stanoví v m2 upravované plochy. </t>
  </si>
  <si>
    <t>Oprava spár kamenné dlažby - cca 30%:</t>
  </si>
  <si>
    <t>225</t>
  </si>
  <si>
    <t>27</t>
  </si>
  <si>
    <t>938902122</t>
  </si>
  <si>
    <t>Čištění ploch betonových konstrukcí tlakovou vodou</t>
  </si>
  <si>
    <t>1605782916</t>
  </si>
  <si>
    <t xml:space="preserve">Poznámka k souboru cen:_x000d_
1. V ceně -1131 jsou započteny i náklady na rozpojení bahna a naložení, ruční přemístění vodorovné za prvních 10 m, svislé za prvních 3,5 m, ztížení prací při rozmáčení. 2. V ceně -1132 jsou započteny i náklady na odstranění zbytků nečistot zametením nebo seškrábáním včetně naložení, ruční vodorovné přemístění za prvních 10 m, svislé přemístění za prvních 3,5 m, opláchnutí vyčištěných míst proudem tlakové vody. 3. V ceně -1150, -1151 jsou započteny i náklady na vodorovné přemístění m3 bahna za každých dalších 10 m, nebo svislé přemístění za každých 3,5 m nad základní přemístění započítané v cenách -1131 a -1132. 4. V cenách -1150 a -1151 nejsou započteny náklady na odvoz bahna auty. Toto vodorovné přemístění se oceňuje cenami ceníku 800-1 Zemní práce. 5. Množství měrných jednotek se určuje u cen: a) 1131, -1150, -1151 za m3 odstraňovaného nerozpojeného bahna; b) 1132, -2121, -2122, -2123 v m2 očištěné plochy. </t>
  </si>
  <si>
    <t>Očištění kamenné dlažby - cca 30%:</t>
  </si>
  <si>
    <t>997</t>
  </si>
  <si>
    <t>Přesun sutě</t>
  </si>
  <si>
    <t>28</t>
  </si>
  <si>
    <t>997013801</t>
  </si>
  <si>
    <t>Poplatek za uložení na skládce (skládkovné) stavebního odpadu betonového kód odpadu 170 101</t>
  </si>
  <si>
    <t>t</t>
  </si>
  <si>
    <t>-1023814908</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</si>
  <si>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</si>
  <si>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29</t>
  </si>
  <si>
    <t>997211612</t>
  </si>
  <si>
    <t>Nakládání vybouraných hmot na dopravní prostředky pro vodorovnou dopravu</t>
  </si>
  <si>
    <t>-1895870936</t>
  </si>
  <si>
    <t>30</t>
  </si>
  <si>
    <t>997221561</t>
  </si>
  <si>
    <t>Vodorovná doprava suti z kusových materiálů do 1 km</t>
  </si>
  <si>
    <t>2033198015</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</si>
  <si>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</si>
  <si>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31</t>
  </si>
  <si>
    <t>997221569</t>
  </si>
  <si>
    <t>Příplatek ZKD 1 km u vodorovné dopravy suti z kusových materiálů</t>
  </si>
  <si>
    <t>718466682</t>
  </si>
  <si>
    <t>48,9*4 'Přepočtené koeficientem množství</t>
  </si>
  <si>
    <t>998</t>
  </si>
  <si>
    <t>Přesun hmot</t>
  </si>
  <si>
    <t>32</t>
  </si>
  <si>
    <t>998332011</t>
  </si>
  <si>
    <t>Přesun hmot pro úpravy vodních toků a kanály</t>
  </si>
  <si>
    <t>-863973833</t>
  </si>
  <si>
    <t xml:space="preserve">Poznámka k souboru cen:_x000d_
1. Ceny jsou určeny pro jakoukoliv konstrukčně-materiálovou charakteristiku. </t>
  </si>
  <si>
    <t>02 - Odtěžení sedimentu</t>
  </si>
  <si>
    <t>124203101</t>
  </si>
  <si>
    <t>Vykopávky do 1000 m3 pro koryta vodotečí v hornině tř. 3</t>
  </si>
  <si>
    <t>780211197</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</si>
  <si>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</si>
  <si>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Sediment:</t>
  </si>
  <si>
    <t>89</t>
  </si>
  <si>
    <t>124203109</t>
  </si>
  <si>
    <t>Příplatek k vykopávkám pro koryta vodotečí v hornině tř. 3 za lepivost</t>
  </si>
  <si>
    <t>904561048</t>
  </si>
  <si>
    <t>162301101</t>
  </si>
  <si>
    <t>Vodorovné přemístění do 500 m výkopku/sypaniny z horniny tř. 1 až 4</t>
  </si>
  <si>
    <t>-583062741</t>
  </si>
  <si>
    <t>162701105</t>
  </si>
  <si>
    <t>Vodorovné přemístění do 10000 m výkopku/sypaniny z horniny tř. 1 až 4</t>
  </si>
  <si>
    <t>-1451922387</t>
  </si>
  <si>
    <t>162701109</t>
  </si>
  <si>
    <t>Příplatek k vodorovnému přemístění výkopku/sypaniny z horniny tř. 1 až 4 ZKD 1000 m přes 10000 m</t>
  </si>
  <si>
    <t>1205075100</t>
  </si>
  <si>
    <t>Skládka nebezpečného odpadu - Lipník nad Bečvou - 97km:</t>
  </si>
  <si>
    <t>156,888*87</t>
  </si>
  <si>
    <t>167101102</t>
  </si>
  <si>
    <t>Nakládání výkopku z hornin tř. 1 až 4 přes 100 m3</t>
  </si>
  <si>
    <t>-875987971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</si>
  <si>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</si>
  <si>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171201211</t>
  </si>
  <si>
    <t>Poplatek za uložení stavebního odpadu - zeminy a kameniva na skládce</t>
  </si>
  <si>
    <t>412845664</t>
  </si>
  <si>
    <t xml:space="preserve">Poznámka k souboru cen:_x000d_
1. Ceny uvedené v souboru cen lze po dohodě upravit podle místních podmínek. </t>
  </si>
  <si>
    <t>156,888*1,9</t>
  </si>
  <si>
    <t>03 - Vedlejší a ostatní rozpočtové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</si>
  <si>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</si>
  <si>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</si>
  <si>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</si>
  <si>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</si>
  <si>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</si>
  <si>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</si>
  <si>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VRN7 - Provozní vlivy</t>
  </si>
  <si>
    <t xml:space="preserve">    VRN9 - Ostatní náklady</t>
  </si>
  <si>
    <t>VRN</t>
  </si>
  <si>
    <t>Vedlejší rozpočtové náklady</t>
  </si>
  <si>
    <t>VRN1</t>
  </si>
  <si>
    <t>Průzkumné, geodetické a projektové práce</t>
  </si>
  <si>
    <t>011303000</t>
  </si>
  <si>
    <t xml:space="preserve">Provedení archeologického průzkumu </t>
  </si>
  <si>
    <t>1024</t>
  </si>
  <si>
    <t>-1312256456</t>
  </si>
  <si>
    <t>012303000</t>
  </si>
  <si>
    <t>Geodetické práce po výstavbě</t>
  </si>
  <si>
    <t>-103174898</t>
  </si>
  <si>
    <t>013203000</t>
  </si>
  <si>
    <t>Zpracování dokumentace skutečného provedení stavby - 2 paré</t>
  </si>
  <si>
    <t>-1794113805</t>
  </si>
  <si>
    <t>013214000</t>
  </si>
  <si>
    <t xml:space="preserve">Zpracování havarijního a povodňového plánu </t>
  </si>
  <si>
    <t>2130913762</t>
  </si>
  <si>
    <t>VRN2</t>
  </si>
  <si>
    <t>Příprava staveniště</t>
  </si>
  <si>
    <t>020001000</t>
  </si>
  <si>
    <t>-349659222</t>
  </si>
  <si>
    <t>021002000</t>
  </si>
  <si>
    <t xml:space="preserve">Projednání snížení hladiny v nadjezí </t>
  </si>
  <si>
    <t>-1081621750</t>
  </si>
  <si>
    <t>021203000</t>
  </si>
  <si>
    <t>Transfer živočichů (ryb)</t>
  </si>
  <si>
    <t>-2051845709</t>
  </si>
  <si>
    <t>024002000</t>
  </si>
  <si>
    <t>Zřízení a odstranění sjezdu do toku včetně příplatku za práci v blízkosti plynovodního potrubí</t>
  </si>
  <si>
    <t>-808615799</t>
  </si>
  <si>
    <t>Sjezd do koryta - 220 m2:</t>
  </si>
  <si>
    <t>VRN3</t>
  </si>
  <si>
    <t>Zařízení staveniště</t>
  </si>
  <si>
    <t>030001000</t>
  </si>
  <si>
    <t>-1731583906</t>
  </si>
  <si>
    <t>034002000</t>
  </si>
  <si>
    <t>Zabezpečení staveniště</t>
  </si>
  <si>
    <t>1540528817</t>
  </si>
  <si>
    <t>039002000</t>
  </si>
  <si>
    <t>Zrušení zařízení staveniště</t>
  </si>
  <si>
    <t>-104432875</t>
  </si>
  <si>
    <t>VRN4</t>
  </si>
  <si>
    <t>Inženýrská činnost</t>
  </si>
  <si>
    <t>041002000</t>
  </si>
  <si>
    <t>Vytýčení podzemních sítí</t>
  </si>
  <si>
    <t>-1076478178</t>
  </si>
  <si>
    <t>042002000</t>
  </si>
  <si>
    <t xml:space="preserve"> Pasportizace stavu staveniště a příjezdových cest</t>
  </si>
  <si>
    <t>302640894</t>
  </si>
  <si>
    <t>VRN6</t>
  </si>
  <si>
    <t>Územní vlivy</t>
  </si>
  <si>
    <t>061002000</t>
  </si>
  <si>
    <t xml:space="preserve">Navrácení ploch dotčených stavbou do původního stavu </t>
  </si>
  <si>
    <t>-343645440</t>
  </si>
  <si>
    <t>VRN7</t>
  </si>
  <si>
    <t>Provozní vlivy</t>
  </si>
  <si>
    <t>073002000</t>
  </si>
  <si>
    <t>Pronájem, montáž a demontáž dočasného dopravního značení</t>
  </si>
  <si>
    <t>-1416220083</t>
  </si>
  <si>
    <t>074002000</t>
  </si>
  <si>
    <t>Čištění vozovek</t>
  </si>
  <si>
    <t>545331527</t>
  </si>
  <si>
    <t>VRN9</t>
  </si>
  <si>
    <t>Ostatní náklady</t>
  </si>
  <si>
    <t>093002000</t>
  </si>
  <si>
    <t>Opatření vyplývající z Plánu BOZP, havarijního a povodňového plánu</t>
  </si>
  <si>
    <t>-148489741</t>
  </si>
  <si>
    <t>094002000</t>
  </si>
  <si>
    <t xml:space="preserve">Projednání ZUK </t>
  </si>
  <si>
    <t>1812777887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</si>
</sst>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2">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1" fillId="0" borderId="0" applyNumberFormat="0" applyFill="0" applyBorder="0" applyAlignment="0" applyProtection="0"/>
  </cellStyleXfs>
  <cellXfs count="26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26</v>
      </c>
      <c r="AO10" s="20"/>
      <c r="AP10" s="20"/>
      <c r="AQ10" s="20"/>
      <c r="AR10" s="18"/>
      <c r="BE10" s="29"/>
      <c r="BS10" s="15" t="s">
        <v>6</v>
      </c>
    </row>
    <row r="1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29</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31</v>
      </c>
      <c r="AO13" s="20"/>
      <c r="AP13" s="20"/>
      <c r="AQ13" s="20"/>
      <c r="AR13" s="18"/>
      <c r="BE13" s="29"/>
      <c r="BS13" s="15" t="s">
        <v>6</v>
      </c>
    </row>
    <row r="14">
      <c r="B14" s="19"/>
      <c r="C14" s="20"/>
      <c r="D14" s="20"/>
      <c r="E14" s="32" t="s">
        <v>31</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31</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32</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33</v>
      </c>
      <c r="AO16" s="20"/>
      <c r="AP16" s="20"/>
      <c r="AQ16" s="20"/>
      <c r="AR16" s="18"/>
      <c r="BE16" s="29"/>
      <c r="BS16" s="15" t="s">
        <v>4</v>
      </c>
    </row>
    <row r="17" ht="18.48" customHeight="1">
      <c r="B17" s="19"/>
      <c r="C17" s="20"/>
      <c r="D17" s="20"/>
      <c r="E17" s="25" t="s">
        <v>34</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v>
      </c>
      <c r="AO17" s="20"/>
      <c r="AP17" s="20"/>
      <c r="AQ17" s="20"/>
      <c r="AR17" s="18"/>
      <c r="BE17" s="29"/>
      <c r="BS17" s="15" t="s">
        <v>35</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36</v>
      </c>
    </row>
    <row r="19" ht="12" customHeight="1">
      <c r="B19" s="19"/>
      <c r="C19" s="20"/>
      <c r="D19" s="30" t="s">
        <v>37</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36</v>
      </c>
    </row>
    <row r="20" ht="18.48" customHeight="1">
      <c r="B20" s="19"/>
      <c r="C20" s="20"/>
      <c r="D20" s="20"/>
      <c r="E20" s="25" t="s">
        <v>38</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v>
      </c>
      <c r="AO20" s="20"/>
      <c r="AP20" s="20"/>
      <c r="AQ20" s="20"/>
      <c r="AR20" s="18"/>
      <c r="BE20" s="29"/>
      <c r="BS20" s="15" t="s">
        <v>35</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39</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ROUND(AG54,1)</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41</v>
      </c>
      <c r="M28" s="42"/>
      <c r="N28" s="42"/>
      <c r="O28" s="42"/>
      <c r="P28" s="42"/>
      <c r="Q28" s="37"/>
      <c r="R28" s="37"/>
      <c r="S28" s="37"/>
      <c r="T28" s="37"/>
      <c r="U28" s="37"/>
      <c r="V28" s="37"/>
      <c r="W28" s="42" t="s">
        <v>42</v>
      </c>
      <c r="X28" s="42"/>
      <c r="Y28" s="42"/>
      <c r="Z28" s="42"/>
      <c r="AA28" s="42"/>
      <c r="AB28" s="42"/>
      <c r="AC28" s="42"/>
      <c r="AD28" s="42"/>
      <c r="AE28" s="42"/>
      <c r="AF28" s="37"/>
      <c r="AG28" s="37"/>
      <c r="AH28" s="37"/>
      <c r="AI28" s="37"/>
      <c r="AJ28" s="37"/>
      <c r="AK28" s="42" t="s">
        <v>43</v>
      </c>
      <c r="AL28" s="42"/>
      <c r="AM28" s="42"/>
      <c r="AN28" s="42"/>
      <c r="AO28" s="42"/>
      <c r="AP28" s="37"/>
      <c r="AQ28" s="37"/>
      <c r="AR28" s="41"/>
      <c r="BE28" s="29"/>
    </row>
    <row r="29" s="2" customFormat="1" ht="14.4" customHeight="1">
      <c r="B29" s="43"/>
      <c r="C29" s="44"/>
      <c r="D29" s="30" t="s">
        <v>44</v>
      </c>
      <c r="E29" s="44"/>
      <c r="F29" s="30" t="s">
        <v>45</v>
      </c>
      <c r="G29" s="44"/>
      <c r="H29" s="44"/>
      <c r="I29" s="44"/>
      <c r="J29" s="44"/>
      <c r="K29" s="44"/>
      <c r="L29" s="45">
        <v>0.20999999999999999</v>
      </c>
      <c r="M29" s="44"/>
      <c r="N29" s="44"/>
      <c r="O29" s="44"/>
      <c r="P29" s="44"/>
      <c r="Q29" s="44"/>
      <c r="R29" s="44"/>
      <c r="S29" s="44"/>
      <c r="T29" s="44"/>
      <c r="U29" s="44"/>
      <c r="V29" s="44"/>
      <c r="W29" s="46">
        <f>ROUND(AZ54, 1)</f>
        <v>0</v>
      </c>
      <c r="X29" s="44"/>
      <c r="Y29" s="44"/>
      <c r="Z29" s="44"/>
      <c r="AA29" s="44"/>
      <c r="AB29" s="44"/>
      <c r="AC29" s="44"/>
      <c r="AD29" s="44"/>
      <c r="AE29" s="44"/>
      <c r="AF29" s="44"/>
      <c r="AG29" s="44"/>
      <c r="AH29" s="44"/>
      <c r="AI29" s="44"/>
      <c r="AJ29" s="44"/>
      <c r="AK29" s="46">
        <f>ROUND(AV54, 1)</f>
        <v>0</v>
      </c>
      <c r="AL29" s="44"/>
      <c r="AM29" s="44"/>
      <c r="AN29" s="44"/>
      <c r="AO29" s="44"/>
      <c r="AP29" s="44"/>
      <c r="AQ29" s="44"/>
      <c r="AR29" s="47"/>
      <c r="BE29" s="29"/>
    </row>
    <row r="30" s="2" customFormat="1" ht="14.4" customHeight="1">
      <c r="B30" s="43"/>
      <c r="C30" s="44"/>
      <c r="D30" s="44"/>
      <c r="E30" s="44"/>
      <c r="F30" s="30" t="s">
        <v>46</v>
      </c>
      <c r="G30" s="44"/>
      <c r="H30" s="44"/>
      <c r="I30" s="44"/>
      <c r="J30" s="44"/>
      <c r="K30" s="44"/>
      <c r="L30" s="45">
        <v>0.14999999999999999</v>
      </c>
      <c r="M30" s="44"/>
      <c r="N30" s="44"/>
      <c r="O30" s="44"/>
      <c r="P30" s="44"/>
      <c r="Q30" s="44"/>
      <c r="R30" s="44"/>
      <c r="S30" s="44"/>
      <c r="T30" s="44"/>
      <c r="U30" s="44"/>
      <c r="V30" s="44"/>
      <c r="W30" s="46">
        <f>ROUND(BA54, 1)</f>
        <v>0</v>
      </c>
      <c r="X30" s="44"/>
      <c r="Y30" s="44"/>
      <c r="Z30" s="44"/>
      <c r="AA30" s="44"/>
      <c r="AB30" s="44"/>
      <c r="AC30" s="44"/>
      <c r="AD30" s="44"/>
      <c r="AE30" s="44"/>
      <c r="AF30" s="44"/>
      <c r="AG30" s="44"/>
      <c r="AH30" s="44"/>
      <c r="AI30" s="44"/>
      <c r="AJ30" s="44"/>
      <c r="AK30" s="46">
        <f>ROUND(AW54, 1)</f>
        <v>0</v>
      </c>
      <c r="AL30" s="44"/>
      <c r="AM30" s="44"/>
      <c r="AN30" s="44"/>
      <c r="AO30" s="44"/>
      <c r="AP30" s="44"/>
      <c r="AQ30" s="44"/>
      <c r="AR30" s="47"/>
      <c r="BE30" s="29"/>
    </row>
    <row r="31" hidden="1" s="2" customFormat="1" ht="14.4" customHeight="1">
      <c r="B31" s="43"/>
      <c r="C31" s="44"/>
      <c r="D31" s="44"/>
      <c r="E31" s="44"/>
      <c r="F31" s="30" t="s">
        <v>47</v>
      </c>
      <c r="G31" s="44"/>
      <c r="H31" s="44"/>
      <c r="I31" s="44"/>
      <c r="J31" s="44"/>
      <c r="K31" s="44"/>
      <c r="L31" s="45">
        <v>0.20999999999999999</v>
      </c>
      <c r="M31" s="44"/>
      <c r="N31" s="44"/>
      <c r="O31" s="44"/>
      <c r="P31" s="44"/>
      <c r="Q31" s="44"/>
      <c r="R31" s="44"/>
      <c r="S31" s="44"/>
      <c r="T31" s="44"/>
      <c r="U31" s="44"/>
      <c r="V31" s="44"/>
      <c r="W31" s="46">
        <f>ROUND(BB54, 1)</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48</v>
      </c>
      <c r="G32" s="44"/>
      <c r="H32" s="44"/>
      <c r="I32" s="44"/>
      <c r="J32" s="44"/>
      <c r="K32" s="44"/>
      <c r="L32" s="45">
        <v>0.14999999999999999</v>
      </c>
      <c r="M32" s="44"/>
      <c r="N32" s="44"/>
      <c r="O32" s="44"/>
      <c r="P32" s="44"/>
      <c r="Q32" s="44"/>
      <c r="R32" s="44"/>
      <c r="S32" s="44"/>
      <c r="T32" s="44"/>
      <c r="U32" s="44"/>
      <c r="V32" s="44"/>
      <c r="W32" s="46">
        <f>ROUND(BC54, 1)</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49</v>
      </c>
      <c r="G33" s="44"/>
      <c r="H33" s="44"/>
      <c r="I33" s="44"/>
      <c r="J33" s="44"/>
      <c r="K33" s="44"/>
      <c r="L33" s="45">
        <v>0</v>
      </c>
      <c r="M33" s="44"/>
      <c r="N33" s="44"/>
      <c r="O33" s="44"/>
      <c r="P33" s="44"/>
      <c r="Q33" s="44"/>
      <c r="R33" s="44"/>
      <c r="S33" s="44"/>
      <c r="T33" s="44"/>
      <c r="U33" s="44"/>
      <c r="V33" s="44"/>
      <c r="W33" s="46">
        <f>ROUND(BD54, 1)</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50</v>
      </c>
      <c r="E35" s="50"/>
      <c r="F35" s="50"/>
      <c r="G35" s="50"/>
      <c r="H35" s="50"/>
      <c r="I35" s="50"/>
      <c r="J35" s="50"/>
      <c r="K35" s="50"/>
      <c r="L35" s="50"/>
      <c r="M35" s="50"/>
      <c r="N35" s="50"/>
      <c r="O35" s="50"/>
      <c r="P35" s="50"/>
      <c r="Q35" s="50"/>
      <c r="R35" s="50"/>
      <c r="S35" s="50"/>
      <c r="T35" s="51" t="s">
        <v>51</v>
      </c>
      <c r="U35" s="50"/>
      <c r="V35" s="50"/>
      <c r="W35" s="50"/>
      <c r="X35" s="52" t="s">
        <v>52</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2019/04/16-2</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Svitava, ř. km 34,260 – 34,330, Blansko, oprava opevnění</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20</v>
      </c>
      <c r="D47" s="37"/>
      <c r="E47" s="37"/>
      <c r="F47" s="37"/>
      <c r="G47" s="37"/>
      <c r="H47" s="37"/>
      <c r="I47" s="37"/>
      <c r="J47" s="37"/>
      <c r="K47" s="37"/>
      <c r="L47" s="64" t="str">
        <f>IF(K8="","",K8)</f>
        <v>k.ú. Blansko</v>
      </c>
      <c r="M47" s="37"/>
      <c r="N47" s="37"/>
      <c r="O47" s="37"/>
      <c r="P47" s="37"/>
      <c r="Q47" s="37"/>
      <c r="R47" s="37"/>
      <c r="S47" s="37"/>
      <c r="T47" s="37"/>
      <c r="U47" s="37"/>
      <c r="V47" s="37"/>
      <c r="W47" s="37"/>
      <c r="X47" s="37"/>
      <c r="Y47" s="37"/>
      <c r="Z47" s="37"/>
      <c r="AA47" s="37"/>
      <c r="AB47" s="37"/>
      <c r="AC47" s="37"/>
      <c r="AD47" s="37"/>
      <c r="AE47" s="37"/>
      <c r="AF47" s="37"/>
      <c r="AG47" s="37"/>
      <c r="AH47" s="37"/>
      <c r="AI47" s="30" t="s">
        <v>22</v>
      </c>
      <c r="AJ47" s="37"/>
      <c r="AK47" s="37"/>
      <c r="AL47" s="37"/>
      <c r="AM47" s="65" t="str">
        <f>IF(AN8= "","",AN8)</f>
        <v>16. 4. 2019</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24.9" customHeight="1">
      <c r="B49" s="36"/>
      <c r="C49" s="30" t="s">
        <v>24</v>
      </c>
      <c r="D49" s="37"/>
      <c r="E49" s="37"/>
      <c r="F49" s="37"/>
      <c r="G49" s="37"/>
      <c r="H49" s="37"/>
      <c r="I49" s="37"/>
      <c r="J49" s="37"/>
      <c r="K49" s="37"/>
      <c r="L49" s="37" t="str">
        <f>IF(E11= "","",E11)</f>
        <v>Povodí Moravy, s.p., Dřevařská 932/11, 602 00 Brno</v>
      </c>
      <c r="M49" s="37"/>
      <c r="N49" s="37"/>
      <c r="O49" s="37"/>
      <c r="P49" s="37"/>
      <c r="Q49" s="37"/>
      <c r="R49" s="37"/>
      <c r="S49" s="37"/>
      <c r="T49" s="37"/>
      <c r="U49" s="37"/>
      <c r="V49" s="37"/>
      <c r="W49" s="37"/>
      <c r="X49" s="37"/>
      <c r="Y49" s="37"/>
      <c r="Z49" s="37"/>
      <c r="AA49" s="37"/>
      <c r="AB49" s="37"/>
      <c r="AC49" s="37"/>
      <c r="AD49" s="37"/>
      <c r="AE49" s="37"/>
      <c r="AF49" s="37"/>
      <c r="AG49" s="37"/>
      <c r="AH49" s="37"/>
      <c r="AI49" s="30" t="s">
        <v>32</v>
      </c>
      <c r="AJ49" s="37"/>
      <c r="AK49" s="37"/>
      <c r="AL49" s="37"/>
      <c r="AM49" s="66" t="str">
        <f>IF(E17="","",E17)</f>
        <v>Aqua Engineering, s.r.o., Družstevní 862, Rosice</v>
      </c>
      <c r="AN49" s="37"/>
      <c r="AO49" s="37"/>
      <c r="AP49" s="37"/>
      <c r="AQ49" s="37"/>
      <c r="AR49" s="41"/>
      <c r="AS49" s="67" t="s">
        <v>54</v>
      </c>
      <c r="AT49" s="68"/>
      <c r="AU49" s="69"/>
      <c r="AV49" s="69"/>
      <c r="AW49" s="69"/>
      <c r="AX49" s="69"/>
      <c r="AY49" s="69"/>
      <c r="AZ49" s="69"/>
      <c r="BA49" s="69"/>
      <c r="BB49" s="69"/>
      <c r="BC49" s="69"/>
      <c r="BD49" s="70"/>
    </row>
    <row r="50" s="1" customFormat="1" ht="13.65" customHeight="1">
      <c r="B50" s="36"/>
      <c r="C50" s="30" t="s">
        <v>30</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37</v>
      </c>
      <c r="AJ50" s="37"/>
      <c r="AK50" s="37"/>
      <c r="AL50" s="37"/>
      <c r="AM50" s="66" t="str">
        <f>IF(E20="","",E20)</f>
        <v xml:space="preserve"> </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55</v>
      </c>
      <c r="D52" s="80"/>
      <c r="E52" s="80"/>
      <c r="F52" s="80"/>
      <c r="G52" s="80"/>
      <c r="H52" s="81"/>
      <c r="I52" s="82" t="s">
        <v>56</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57</v>
      </c>
      <c r="AH52" s="80"/>
      <c r="AI52" s="80"/>
      <c r="AJ52" s="80"/>
      <c r="AK52" s="80"/>
      <c r="AL52" s="80"/>
      <c r="AM52" s="80"/>
      <c r="AN52" s="82" t="s">
        <v>58</v>
      </c>
      <c r="AO52" s="80"/>
      <c r="AP52" s="84"/>
      <c r="AQ52" s="85" t="s">
        <v>59</v>
      </c>
      <c r="AR52" s="41"/>
      <c r="AS52" s="86" t="s">
        <v>60</v>
      </c>
      <c r="AT52" s="87" t="s">
        <v>61</v>
      </c>
      <c r="AU52" s="87" t="s">
        <v>62</v>
      </c>
      <c r="AV52" s="87" t="s">
        <v>63</v>
      </c>
      <c r="AW52" s="87" t="s">
        <v>64</v>
      </c>
      <c r="AX52" s="87" t="s">
        <v>65</v>
      </c>
      <c r="AY52" s="87" t="s">
        <v>66</v>
      </c>
      <c r="AZ52" s="87" t="s">
        <v>67</v>
      </c>
      <c r="BA52" s="87" t="s">
        <v>68</v>
      </c>
      <c r="BB52" s="87" t="s">
        <v>69</v>
      </c>
      <c r="BC52" s="87" t="s">
        <v>70</v>
      </c>
      <c r="BD52" s="88" t="s">
        <v>71</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72</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ROUND(SUM(AG55:AG57),1)</f>
        <v>0</v>
      </c>
      <c r="AH54" s="95"/>
      <c r="AI54" s="95"/>
      <c r="AJ54" s="95"/>
      <c r="AK54" s="95"/>
      <c r="AL54" s="95"/>
      <c r="AM54" s="95"/>
      <c r="AN54" s="96">
        <f>SUM(AG54,AT54)</f>
        <v>0</v>
      </c>
      <c r="AO54" s="96"/>
      <c r="AP54" s="96"/>
      <c r="AQ54" s="97" t="s">
        <v>1</v>
      </c>
      <c r="AR54" s="98"/>
      <c r="AS54" s="99">
        <f>ROUND(SUM(AS55:AS57),1)</f>
        <v>0</v>
      </c>
      <c r="AT54" s="100">
        <f>ROUND(SUM(AV54:AW54),1)</f>
        <v>0</v>
      </c>
      <c r="AU54" s="101">
        <f>ROUND(SUM(AU55:AU57),5)</f>
        <v>0</v>
      </c>
      <c r="AV54" s="100">
        <f>ROUND(AZ54*L29,1)</f>
        <v>0</v>
      </c>
      <c r="AW54" s="100">
        <f>ROUND(BA54*L30,1)</f>
        <v>0</v>
      </c>
      <c r="AX54" s="100">
        <f>ROUND(BB54*L29,1)</f>
        <v>0</v>
      </c>
      <c r="AY54" s="100">
        <f>ROUND(BC54*L30,1)</f>
        <v>0</v>
      </c>
      <c r="AZ54" s="100">
        <f>ROUND(SUM(AZ55:AZ57),1)</f>
        <v>0</v>
      </c>
      <c r="BA54" s="100">
        <f>ROUND(SUM(BA55:BA57),1)</f>
        <v>0</v>
      </c>
      <c r="BB54" s="100">
        <f>ROUND(SUM(BB55:BB57),1)</f>
        <v>0</v>
      </c>
      <c r="BC54" s="100">
        <f>ROUND(SUM(BC55:BC57),1)</f>
        <v>0</v>
      </c>
      <c r="BD54" s="102">
        <f>ROUND(SUM(BD55:BD57),1)</f>
        <v>0</v>
      </c>
      <c r="BS54" s="103" t="s">
        <v>73</v>
      </c>
      <c r="BT54" s="103" t="s">
        <v>74</v>
      </c>
      <c r="BU54" s="104" t="s">
        <v>75</v>
      </c>
      <c r="BV54" s="103" t="s">
        <v>76</v>
      </c>
      <c r="BW54" s="103" t="s">
        <v>5</v>
      </c>
      <c r="BX54" s="103" t="s">
        <v>77</v>
      </c>
      <c r="CL54" s="103" t="s">
        <v>1</v>
      </c>
    </row>
    <row r="55" s="5" customFormat="1" ht="16.5" customHeight="1">
      <c r="A55" s="105" t="s">
        <v>78</v>
      </c>
      <c r="B55" s="106"/>
      <c r="C55" s="107"/>
      <c r="D55" s="108" t="s">
        <v>79</v>
      </c>
      <c r="E55" s="108"/>
      <c r="F55" s="108"/>
      <c r="G55" s="108"/>
      <c r="H55" s="108"/>
      <c r="I55" s="109"/>
      <c r="J55" s="108" t="s">
        <v>80</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'01 - I. a II. etapa'!J30</f>
        <v>0</v>
      </c>
      <c r="AH55" s="109"/>
      <c r="AI55" s="109"/>
      <c r="AJ55" s="109"/>
      <c r="AK55" s="109"/>
      <c r="AL55" s="109"/>
      <c r="AM55" s="109"/>
      <c r="AN55" s="110">
        <f>SUM(AG55,AT55)</f>
        <v>0</v>
      </c>
      <c r="AO55" s="109"/>
      <c r="AP55" s="109"/>
      <c r="AQ55" s="111" t="s">
        <v>81</v>
      </c>
      <c r="AR55" s="112"/>
      <c r="AS55" s="113">
        <v>0</v>
      </c>
      <c r="AT55" s="114">
        <f>ROUND(SUM(AV55:AW55),1)</f>
        <v>0</v>
      </c>
      <c r="AU55" s="115">
        <f>'01 - I. a II. etapa'!P86</f>
        <v>0</v>
      </c>
      <c r="AV55" s="114">
        <f>'01 - I. a II. etapa'!J33</f>
        <v>0</v>
      </c>
      <c r="AW55" s="114">
        <f>'01 - I. a II. etapa'!J34</f>
        <v>0</v>
      </c>
      <c r="AX55" s="114">
        <f>'01 - I. a II. etapa'!J35</f>
        <v>0</v>
      </c>
      <c r="AY55" s="114">
        <f>'01 - I. a II. etapa'!J36</f>
        <v>0</v>
      </c>
      <c r="AZ55" s="114">
        <f>'01 - I. a II. etapa'!F33</f>
        <v>0</v>
      </c>
      <c r="BA55" s="114">
        <f>'01 - I. a II. etapa'!F34</f>
        <v>0</v>
      </c>
      <c r="BB55" s="114">
        <f>'01 - I. a II. etapa'!F35</f>
        <v>0</v>
      </c>
      <c r="BC55" s="114">
        <f>'01 - I. a II. etapa'!F36</f>
        <v>0</v>
      </c>
      <c r="BD55" s="116">
        <f>'01 - I. a II. etapa'!F37</f>
        <v>0</v>
      </c>
      <c r="BT55" s="117" t="s">
        <v>82</v>
      </c>
      <c r="BV55" s="117" t="s">
        <v>76</v>
      </c>
      <c r="BW55" s="117" t="s">
        <v>83</v>
      </c>
      <c r="BX55" s="117" t="s">
        <v>5</v>
      </c>
      <c r="CL55" s="117" t="s">
        <v>1</v>
      </c>
      <c r="CM55" s="117" t="s">
        <v>84</v>
      </c>
    </row>
    <row r="56" s="5" customFormat="1" ht="16.5" customHeight="1">
      <c r="A56" s="105" t="s">
        <v>78</v>
      </c>
      <c r="B56" s="106"/>
      <c r="C56" s="107"/>
      <c r="D56" s="108" t="s">
        <v>85</v>
      </c>
      <c r="E56" s="108"/>
      <c r="F56" s="108"/>
      <c r="G56" s="108"/>
      <c r="H56" s="108"/>
      <c r="I56" s="109"/>
      <c r="J56" s="108" t="s">
        <v>86</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'02 - Odtěžení sedimentu'!J30</f>
        <v>0</v>
      </c>
      <c r="AH56" s="109"/>
      <c r="AI56" s="109"/>
      <c r="AJ56" s="109"/>
      <c r="AK56" s="109"/>
      <c r="AL56" s="109"/>
      <c r="AM56" s="109"/>
      <c r="AN56" s="110">
        <f>SUM(AG56,AT56)</f>
        <v>0</v>
      </c>
      <c r="AO56" s="109"/>
      <c r="AP56" s="109"/>
      <c r="AQ56" s="111" t="s">
        <v>81</v>
      </c>
      <c r="AR56" s="112"/>
      <c r="AS56" s="113">
        <v>0</v>
      </c>
      <c r="AT56" s="114">
        <f>ROUND(SUM(AV56:AW56),1)</f>
        <v>0</v>
      </c>
      <c r="AU56" s="115">
        <f>'02 - Odtěžení sedimentu'!P81</f>
        <v>0</v>
      </c>
      <c r="AV56" s="114">
        <f>'02 - Odtěžení sedimentu'!J33</f>
        <v>0</v>
      </c>
      <c r="AW56" s="114">
        <f>'02 - Odtěžení sedimentu'!J34</f>
        <v>0</v>
      </c>
      <c r="AX56" s="114">
        <f>'02 - Odtěžení sedimentu'!J35</f>
        <v>0</v>
      </c>
      <c r="AY56" s="114">
        <f>'02 - Odtěžení sedimentu'!J36</f>
        <v>0</v>
      </c>
      <c r="AZ56" s="114">
        <f>'02 - Odtěžení sedimentu'!F33</f>
        <v>0</v>
      </c>
      <c r="BA56" s="114">
        <f>'02 - Odtěžení sedimentu'!F34</f>
        <v>0</v>
      </c>
      <c r="BB56" s="114">
        <f>'02 - Odtěžení sedimentu'!F35</f>
        <v>0</v>
      </c>
      <c r="BC56" s="114">
        <f>'02 - Odtěžení sedimentu'!F36</f>
        <v>0</v>
      </c>
      <c r="BD56" s="116">
        <f>'02 - Odtěžení sedimentu'!F37</f>
        <v>0</v>
      </c>
      <c r="BT56" s="117" t="s">
        <v>82</v>
      </c>
      <c r="BV56" s="117" t="s">
        <v>76</v>
      </c>
      <c r="BW56" s="117" t="s">
        <v>87</v>
      </c>
      <c r="BX56" s="117" t="s">
        <v>5</v>
      </c>
      <c r="CL56" s="117" t="s">
        <v>1</v>
      </c>
      <c r="CM56" s="117" t="s">
        <v>84</v>
      </c>
    </row>
    <row r="57" s="5" customFormat="1" ht="16.5" customHeight="1">
      <c r="A57" s="105" t="s">
        <v>78</v>
      </c>
      <c r="B57" s="106"/>
      <c r="C57" s="107"/>
      <c r="D57" s="108" t="s">
        <v>88</v>
      </c>
      <c r="E57" s="108"/>
      <c r="F57" s="108"/>
      <c r="G57" s="108"/>
      <c r="H57" s="108"/>
      <c r="I57" s="109"/>
      <c r="J57" s="108" t="s">
        <v>89</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'03 - Vedlejší a ostatní r...'!J30</f>
        <v>0</v>
      </c>
      <c r="AH57" s="109"/>
      <c r="AI57" s="109"/>
      <c r="AJ57" s="109"/>
      <c r="AK57" s="109"/>
      <c r="AL57" s="109"/>
      <c r="AM57" s="109"/>
      <c r="AN57" s="110">
        <f>SUM(AG57,AT57)</f>
        <v>0</v>
      </c>
      <c r="AO57" s="109"/>
      <c r="AP57" s="109"/>
      <c r="AQ57" s="111" t="s">
        <v>81</v>
      </c>
      <c r="AR57" s="112"/>
      <c r="AS57" s="118">
        <v>0</v>
      </c>
      <c r="AT57" s="119">
        <f>ROUND(SUM(AV57:AW57),1)</f>
        <v>0</v>
      </c>
      <c r="AU57" s="120">
        <f>'03 - Vedlejší a ostatní r...'!P87</f>
        <v>0</v>
      </c>
      <c r="AV57" s="119">
        <f>'03 - Vedlejší a ostatní r...'!J33</f>
        <v>0</v>
      </c>
      <c r="AW57" s="119">
        <f>'03 - Vedlejší a ostatní r...'!J34</f>
        <v>0</v>
      </c>
      <c r="AX57" s="119">
        <f>'03 - Vedlejší a ostatní r...'!J35</f>
        <v>0</v>
      </c>
      <c r="AY57" s="119">
        <f>'03 - Vedlejší a ostatní r...'!J36</f>
        <v>0</v>
      </c>
      <c r="AZ57" s="119">
        <f>'03 - Vedlejší a ostatní r...'!F33</f>
        <v>0</v>
      </c>
      <c r="BA57" s="119">
        <f>'03 - Vedlejší a ostatní r...'!F34</f>
        <v>0</v>
      </c>
      <c r="BB57" s="119">
        <f>'03 - Vedlejší a ostatní r...'!F35</f>
        <v>0</v>
      </c>
      <c r="BC57" s="119">
        <f>'03 - Vedlejší a ostatní r...'!F36</f>
        <v>0</v>
      </c>
      <c r="BD57" s="121">
        <f>'03 - Vedlejší a ostatní r...'!F37</f>
        <v>0</v>
      </c>
      <c r="BT57" s="117" t="s">
        <v>82</v>
      </c>
      <c r="BV57" s="117" t="s">
        <v>76</v>
      </c>
      <c r="BW57" s="117" t="s">
        <v>90</v>
      </c>
      <c r="BX57" s="117" t="s">
        <v>5</v>
      </c>
      <c r="CL57" s="117" t="s">
        <v>1</v>
      </c>
      <c r="CM57" s="117" t="s">
        <v>84</v>
      </c>
    </row>
    <row r="58" s="1" customFormat="1" ht="30" customHeight="1">
      <c r="B58" s="36"/>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41"/>
    </row>
    <row r="59" s="1" customFormat="1" ht="6.96" customHeight="1">
      <c r="B59" s="55"/>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41"/>
    </row>
  </sheetData>
  <sheetProtection sheet="1" formatColumns="0" formatRows="0" objects="1" scenarios="1" spinCount="100000" saltValue="BeK9LbFs8mP5YuSUI6qNJPgUXZ4kwxh5QQXA+M1ZrLTlRv8HtpNw0bwPUfbzWWH08EqkrJeVkAbuz7b6AbvxVg==" hashValue="7ymBe9kU0Pd4LaexYdXKkPFyZFeiQWJU37wuFQXo/jpVNkKEzRNs4QOYvtoIIM8zotoWV+9gwd3eV9xaSXogNQ==" algorithmName="SHA-512" password="CC35"/>
  <mergeCells count="5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G54:AM54"/>
    <mergeCell ref="AN54:AP54"/>
    <mergeCell ref="C52:G52"/>
    <mergeCell ref="I52:AF52"/>
    <mergeCell ref="D55:H55"/>
    <mergeCell ref="J55:AF55"/>
    <mergeCell ref="D56:H56"/>
    <mergeCell ref="J56:AF56"/>
    <mergeCell ref="D57:H57"/>
    <mergeCell ref="J57:AF57"/>
  </mergeCells>
  <hyperlinks>
    <hyperlink ref="A55" location="'01 - I. a II. etapa'!C2" display="/"/>
    <hyperlink ref="A56" location="'02 - Odtěžení sedimentu'!C2" display="/"/>
    <hyperlink ref="A57" location="'03 - Vedlejší a ostatní r...'!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83</v>
      </c>
    </row>
    <row r="3" ht="6.96" customHeight="1">
      <c r="B3" s="123"/>
      <c r="C3" s="124"/>
      <c r="D3" s="124"/>
      <c r="E3" s="124"/>
      <c r="F3" s="124"/>
      <c r="G3" s="124"/>
      <c r="H3" s="124"/>
      <c r="I3" s="125"/>
      <c r="J3" s="124"/>
      <c r="K3" s="124"/>
      <c r="L3" s="18"/>
      <c r="AT3" s="15" t="s">
        <v>84</v>
      </c>
    </row>
    <row r="4" ht="24.96" customHeight="1">
      <c r="B4" s="18"/>
      <c r="D4" s="126" t="s">
        <v>91</v>
      </c>
      <c r="L4" s="18"/>
      <c r="M4" s="22" t="s">
        <v>10</v>
      </c>
      <c r="AT4" s="15" t="s">
        <v>4</v>
      </c>
    </row>
    <row r="5" ht="6.96" customHeight="1">
      <c r="B5" s="18"/>
      <c r="L5" s="18"/>
    </row>
    <row r="6" ht="12" customHeight="1">
      <c r="B6" s="18"/>
      <c r="D6" s="127" t="s">
        <v>16</v>
      </c>
      <c r="L6" s="18"/>
    </row>
    <row r="7" ht="16.5" customHeight="1">
      <c r="B7" s="18"/>
      <c r="E7" s="128" t="str">
        <f>'Rekapitulace stavby'!K6</f>
        <v>Svitava, ř. km 34,260 – 34,330, Blansko, oprava opevnění</v>
      </c>
      <c r="F7" s="127"/>
      <c r="G7" s="127"/>
      <c r="H7" s="127"/>
      <c r="L7" s="18"/>
    </row>
    <row r="8" s="1" customFormat="1" ht="12" customHeight="1">
      <c r="B8" s="41"/>
      <c r="D8" s="127" t="s">
        <v>92</v>
      </c>
      <c r="I8" s="129"/>
      <c r="L8" s="41"/>
    </row>
    <row r="9" s="1" customFormat="1" ht="36.96" customHeight="1">
      <c r="B9" s="41"/>
      <c r="E9" s="130" t="s">
        <v>93</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16. 4. 2019</v>
      </c>
      <c r="L12" s="41"/>
    </row>
    <row r="13" s="1" customFormat="1" ht="10.8" customHeight="1">
      <c r="B13" s="41"/>
      <c r="I13" s="129"/>
      <c r="L13" s="41"/>
    </row>
    <row r="14" s="1" customFormat="1" ht="12" customHeight="1">
      <c r="B14" s="41"/>
      <c r="D14" s="127" t="s">
        <v>24</v>
      </c>
      <c r="I14" s="131" t="s">
        <v>25</v>
      </c>
      <c r="J14" s="15" t="s">
        <v>26</v>
      </c>
      <c r="L14" s="41"/>
    </row>
    <row r="15" s="1" customFormat="1" ht="18" customHeight="1">
      <c r="B15" s="41"/>
      <c r="E15" s="15" t="s">
        <v>27</v>
      </c>
      <c r="I15" s="131" t="s">
        <v>28</v>
      </c>
      <c r="J15" s="15" t="s">
        <v>29</v>
      </c>
      <c r="L15" s="41"/>
    </row>
    <row r="16" s="1" customFormat="1" ht="6.96" customHeight="1">
      <c r="B16" s="41"/>
      <c r="I16" s="129"/>
      <c r="L16" s="41"/>
    </row>
    <row r="17" s="1" customFormat="1" ht="12" customHeight="1">
      <c r="B17" s="41"/>
      <c r="D17" s="127" t="s">
        <v>30</v>
      </c>
      <c r="I17" s="131" t="s">
        <v>25</v>
      </c>
      <c r="J17" s="31" t="str">
        <f>'Rekapitulace stavby'!AN13</f>
        <v>Vyplň údaj</v>
      </c>
      <c r="L17" s="41"/>
    </row>
    <row r="18" s="1" customFormat="1" ht="18" customHeight="1">
      <c r="B18" s="41"/>
      <c r="E18" s="31" t="str">
        <f>'Rekapitulace stavby'!E14</f>
        <v>Vyplň údaj</v>
      </c>
      <c r="F18" s="15"/>
      <c r="G18" s="15"/>
      <c r="H18" s="15"/>
      <c r="I18" s="131" t="s">
        <v>28</v>
      </c>
      <c r="J18" s="31" t="str">
        <f>'Rekapitulace stavby'!AN14</f>
        <v>Vyplň údaj</v>
      </c>
      <c r="L18" s="41"/>
    </row>
    <row r="19" s="1" customFormat="1" ht="6.96" customHeight="1">
      <c r="B19" s="41"/>
      <c r="I19" s="129"/>
      <c r="L19" s="41"/>
    </row>
    <row r="20" s="1" customFormat="1" ht="12" customHeight="1">
      <c r="B20" s="41"/>
      <c r="D20" s="127" t="s">
        <v>32</v>
      </c>
      <c r="I20" s="131" t="s">
        <v>25</v>
      </c>
      <c r="J20" s="15" t="s">
        <v>33</v>
      </c>
      <c r="L20" s="41"/>
    </row>
    <row r="21" s="1" customFormat="1" ht="18" customHeight="1">
      <c r="B21" s="41"/>
      <c r="E21" s="15" t="s">
        <v>34</v>
      </c>
      <c r="I21" s="131" t="s">
        <v>28</v>
      </c>
      <c r="J21" s="15" t="s">
        <v>1</v>
      </c>
      <c r="L21" s="41"/>
    </row>
    <row r="22" s="1" customFormat="1" ht="6.96" customHeight="1">
      <c r="B22" s="41"/>
      <c r="I22" s="129"/>
      <c r="L22" s="41"/>
    </row>
    <row r="23" s="1" customFormat="1" ht="12" customHeight="1">
      <c r="B23" s="41"/>
      <c r="D23" s="127" t="s">
        <v>37</v>
      </c>
      <c r="I23" s="131" t="s">
        <v>25</v>
      </c>
      <c r="J23" s="15" t="str">
        <f>IF('Rekapitulace stavby'!AN19="","",'Rekapitulace stavby'!AN19)</f>
        <v/>
      </c>
      <c r="L23" s="41"/>
    </row>
    <row r="24" s="1" customFormat="1" ht="18" customHeight="1">
      <c r="B24" s="41"/>
      <c r="E24" s="15" t="str">
        <f>IF('Rekapitulace stavby'!E20="","",'Rekapitulace stavby'!E20)</f>
        <v xml:space="preserve"> </v>
      </c>
      <c r="I24" s="131" t="s">
        <v>28</v>
      </c>
      <c r="J24" s="15" t="str">
        <f>IF('Rekapitulace stavby'!AN20="","",'Rekapitulace stavby'!AN20)</f>
        <v/>
      </c>
      <c r="L24" s="41"/>
    </row>
    <row r="25" s="1" customFormat="1" ht="6.96" customHeight="1">
      <c r="B25" s="41"/>
      <c r="I25" s="129"/>
      <c r="L25" s="41"/>
    </row>
    <row r="26" s="1" customFormat="1" ht="12" customHeight="1">
      <c r="B26" s="41"/>
      <c r="D26" s="127" t="s">
        <v>39</v>
      </c>
      <c r="I26" s="129"/>
      <c r="L26" s="41"/>
    </row>
    <row r="27" s="6" customFormat="1" ht="16.5" customHeight="1">
      <c r="B27" s="133"/>
      <c r="E27" s="134" t="s">
        <v>1</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40</v>
      </c>
      <c r="I30" s="129"/>
      <c r="J30" s="138">
        <f>ROUND(J86, 1)</f>
        <v>0</v>
      </c>
      <c r="L30" s="41"/>
    </row>
    <row r="31" s="1" customFormat="1" ht="6.96" customHeight="1">
      <c r="B31" s="41"/>
      <c r="D31" s="69"/>
      <c r="E31" s="69"/>
      <c r="F31" s="69"/>
      <c r="G31" s="69"/>
      <c r="H31" s="69"/>
      <c r="I31" s="136"/>
      <c r="J31" s="69"/>
      <c r="K31" s="69"/>
      <c r="L31" s="41"/>
    </row>
    <row r="32" s="1" customFormat="1" ht="14.4" customHeight="1">
      <c r="B32" s="41"/>
      <c r="F32" s="139" t="s">
        <v>42</v>
      </c>
      <c r="I32" s="140" t="s">
        <v>41</v>
      </c>
      <c r="J32" s="139" t="s">
        <v>43</v>
      </c>
      <c r="L32" s="41"/>
    </row>
    <row r="33" s="1" customFormat="1" ht="14.4" customHeight="1">
      <c r="B33" s="41"/>
      <c r="D33" s="127" t="s">
        <v>44</v>
      </c>
      <c r="E33" s="127" t="s">
        <v>45</v>
      </c>
      <c r="F33" s="141">
        <f>ROUND((SUM(BE86:BE205)),  1)</f>
        <v>0</v>
      </c>
      <c r="I33" s="142">
        <v>0.20999999999999999</v>
      </c>
      <c r="J33" s="141">
        <f>ROUND(((SUM(BE86:BE205))*I33),  1)</f>
        <v>0</v>
      </c>
      <c r="L33" s="41"/>
    </row>
    <row r="34" s="1" customFormat="1" ht="14.4" customHeight="1">
      <c r="B34" s="41"/>
      <c r="E34" s="127" t="s">
        <v>46</v>
      </c>
      <c r="F34" s="141">
        <f>ROUND((SUM(BF86:BF205)),  1)</f>
        <v>0</v>
      </c>
      <c r="I34" s="142">
        <v>0.14999999999999999</v>
      </c>
      <c r="J34" s="141">
        <f>ROUND(((SUM(BF86:BF205))*I34),  1)</f>
        <v>0</v>
      </c>
      <c r="L34" s="41"/>
    </row>
    <row r="35" hidden="1" s="1" customFormat="1" ht="14.4" customHeight="1">
      <c r="B35" s="41"/>
      <c r="E35" s="127" t="s">
        <v>47</v>
      </c>
      <c r="F35" s="141">
        <f>ROUND((SUM(BG86:BG205)),  1)</f>
        <v>0</v>
      </c>
      <c r="I35" s="142">
        <v>0.20999999999999999</v>
      </c>
      <c r="J35" s="141">
        <f>0</f>
        <v>0</v>
      </c>
      <c r="L35" s="41"/>
    </row>
    <row r="36" hidden="1" s="1" customFormat="1" ht="14.4" customHeight="1">
      <c r="B36" s="41"/>
      <c r="E36" s="127" t="s">
        <v>48</v>
      </c>
      <c r="F36" s="141">
        <f>ROUND((SUM(BH86:BH205)),  1)</f>
        <v>0</v>
      </c>
      <c r="I36" s="142">
        <v>0.14999999999999999</v>
      </c>
      <c r="J36" s="141">
        <f>0</f>
        <v>0</v>
      </c>
      <c r="L36" s="41"/>
    </row>
    <row r="37" hidden="1" s="1" customFormat="1" ht="14.4" customHeight="1">
      <c r="B37" s="41"/>
      <c r="E37" s="127" t="s">
        <v>49</v>
      </c>
      <c r="F37" s="141">
        <f>ROUND((SUM(BI86:BI205)),  1)</f>
        <v>0</v>
      </c>
      <c r="I37" s="142">
        <v>0</v>
      </c>
      <c r="J37" s="141">
        <f>0</f>
        <v>0</v>
      </c>
      <c r="L37" s="41"/>
    </row>
    <row r="38" s="1" customFormat="1" ht="6.96" customHeight="1">
      <c r="B38" s="41"/>
      <c r="I38" s="129"/>
      <c r="L38" s="41"/>
    </row>
    <row r="39" s="1" customFormat="1" ht="25.44" customHeight="1">
      <c r="B39" s="41"/>
      <c r="C39" s="143"/>
      <c r="D39" s="144" t="s">
        <v>50</v>
      </c>
      <c r="E39" s="145"/>
      <c r="F39" s="145"/>
      <c r="G39" s="146" t="s">
        <v>51</v>
      </c>
      <c r="H39" s="147" t="s">
        <v>52</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94</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Svitava, ř. km 34,260 – 34,330, Blansko, oprava opevnění</v>
      </c>
      <c r="F48" s="30"/>
      <c r="G48" s="30"/>
      <c r="H48" s="30"/>
      <c r="I48" s="129"/>
      <c r="J48" s="37"/>
      <c r="K48" s="37"/>
      <c r="L48" s="41"/>
    </row>
    <row r="49" s="1" customFormat="1" ht="12" customHeight="1">
      <c r="B49" s="36"/>
      <c r="C49" s="30" t="s">
        <v>92</v>
      </c>
      <c r="D49" s="37"/>
      <c r="E49" s="37"/>
      <c r="F49" s="37"/>
      <c r="G49" s="37"/>
      <c r="H49" s="37"/>
      <c r="I49" s="129"/>
      <c r="J49" s="37"/>
      <c r="K49" s="37"/>
      <c r="L49" s="41"/>
    </row>
    <row r="50" s="1" customFormat="1" ht="16.5" customHeight="1">
      <c r="B50" s="36"/>
      <c r="C50" s="37"/>
      <c r="D50" s="37"/>
      <c r="E50" s="62" t="str">
        <f>E9</f>
        <v>01 - I. a II. etapa</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k.ú. Blansko</v>
      </c>
      <c r="G52" s="37"/>
      <c r="H52" s="37"/>
      <c r="I52" s="131" t="s">
        <v>22</v>
      </c>
      <c r="J52" s="65" t="str">
        <f>IF(J12="","",J12)</f>
        <v>16. 4. 2019</v>
      </c>
      <c r="K52" s="37"/>
      <c r="L52" s="41"/>
    </row>
    <row r="53" s="1" customFormat="1" ht="6.96" customHeight="1">
      <c r="B53" s="36"/>
      <c r="C53" s="37"/>
      <c r="D53" s="37"/>
      <c r="E53" s="37"/>
      <c r="F53" s="37"/>
      <c r="G53" s="37"/>
      <c r="H53" s="37"/>
      <c r="I53" s="129"/>
      <c r="J53" s="37"/>
      <c r="K53" s="37"/>
      <c r="L53" s="41"/>
    </row>
    <row r="54" s="1" customFormat="1" ht="24.9" customHeight="1">
      <c r="B54" s="36"/>
      <c r="C54" s="30" t="s">
        <v>24</v>
      </c>
      <c r="D54" s="37"/>
      <c r="E54" s="37"/>
      <c r="F54" s="25" t="str">
        <f>E15</f>
        <v>Povodí Moravy, s.p., Dřevařská 932/11, 602 00 Brno</v>
      </c>
      <c r="G54" s="37"/>
      <c r="H54" s="37"/>
      <c r="I54" s="131" t="s">
        <v>32</v>
      </c>
      <c r="J54" s="34" t="str">
        <f>E21</f>
        <v>Aqua Engineering, s.r.o., Družstevní 862, Rosice</v>
      </c>
      <c r="K54" s="37"/>
      <c r="L54" s="41"/>
    </row>
    <row r="55" s="1" customFormat="1" ht="13.65" customHeight="1">
      <c r="B55" s="36"/>
      <c r="C55" s="30" t="s">
        <v>30</v>
      </c>
      <c r="D55" s="37"/>
      <c r="E55" s="37"/>
      <c r="F55" s="25" t="str">
        <f>IF(E18="","",E18)</f>
        <v>Vyplň údaj</v>
      </c>
      <c r="G55" s="37"/>
      <c r="H55" s="37"/>
      <c r="I55" s="131" t="s">
        <v>37</v>
      </c>
      <c r="J55" s="34" t="str">
        <f>E24</f>
        <v xml:space="preserve"> </v>
      </c>
      <c r="K55" s="37"/>
      <c r="L55" s="41"/>
    </row>
    <row r="56" s="1" customFormat="1" ht="10.32" customHeight="1">
      <c r="B56" s="36"/>
      <c r="C56" s="37"/>
      <c r="D56" s="37"/>
      <c r="E56" s="37"/>
      <c r="F56" s="37"/>
      <c r="G56" s="37"/>
      <c r="H56" s="37"/>
      <c r="I56" s="129"/>
      <c r="J56" s="37"/>
      <c r="K56" s="37"/>
      <c r="L56" s="41"/>
    </row>
    <row r="57" s="1" customFormat="1" ht="29.28" customHeight="1">
      <c r="B57" s="36"/>
      <c r="C57" s="158" t="s">
        <v>95</v>
      </c>
      <c r="D57" s="159"/>
      <c r="E57" s="159"/>
      <c r="F57" s="159"/>
      <c r="G57" s="159"/>
      <c r="H57" s="159"/>
      <c r="I57" s="160"/>
      <c r="J57" s="161" t="s">
        <v>96</v>
      </c>
      <c r="K57" s="159"/>
      <c r="L57" s="41"/>
    </row>
    <row r="58" s="1" customFormat="1" ht="10.32" customHeight="1">
      <c r="B58" s="36"/>
      <c r="C58" s="37"/>
      <c r="D58" s="37"/>
      <c r="E58" s="37"/>
      <c r="F58" s="37"/>
      <c r="G58" s="37"/>
      <c r="H58" s="37"/>
      <c r="I58" s="129"/>
      <c r="J58" s="37"/>
      <c r="K58" s="37"/>
      <c r="L58" s="41"/>
    </row>
    <row r="59" s="1" customFormat="1" ht="22.8" customHeight="1">
      <c r="B59" s="36"/>
      <c r="C59" s="162" t="s">
        <v>97</v>
      </c>
      <c r="D59" s="37"/>
      <c r="E59" s="37"/>
      <c r="F59" s="37"/>
      <c r="G59" s="37"/>
      <c r="H59" s="37"/>
      <c r="I59" s="129"/>
      <c r="J59" s="96">
        <f>J86</f>
        <v>0</v>
      </c>
      <c r="K59" s="37"/>
      <c r="L59" s="41"/>
      <c r="AU59" s="15" t="s">
        <v>98</v>
      </c>
    </row>
    <row r="60" s="7" customFormat="1" ht="24.96" customHeight="1">
      <c r="B60" s="163"/>
      <c r="C60" s="164"/>
      <c r="D60" s="165" t="s">
        <v>99</v>
      </c>
      <c r="E60" s="166"/>
      <c r="F60" s="166"/>
      <c r="G60" s="166"/>
      <c r="H60" s="166"/>
      <c r="I60" s="167"/>
      <c r="J60" s="168">
        <f>J87</f>
        <v>0</v>
      </c>
      <c r="K60" s="164"/>
      <c r="L60" s="169"/>
    </row>
    <row r="61" s="8" customFormat="1" ht="19.92" customHeight="1">
      <c r="B61" s="170"/>
      <c r="C61" s="171"/>
      <c r="D61" s="172" t="s">
        <v>100</v>
      </c>
      <c r="E61" s="173"/>
      <c r="F61" s="173"/>
      <c r="G61" s="173"/>
      <c r="H61" s="173"/>
      <c r="I61" s="174"/>
      <c r="J61" s="175">
        <f>J88</f>
        <v>0</v>
      </c>
      <c r="K61" s="171"/>
      <c r="L61" s="176"/>
    </row>
    <row r="62" s="8" customFormat="1" ht="19.92" customHeight="1">
      <c r="B62" s="170"/>
      <c r="C62" s="171"/>
      <c r="D62" s="172" t="s">
        <v>101</v>
      </c>
      <c r="E62" s="173"/>
      <c r="F62" s="173"/>
      <c r="G62" s="173"/>
      <c r="H62" s="173"/>
      <c r="I62" s="174"/>
      <c r="J62" s="175">
        <f>J136</f>
        <v>0</v>
      </c>
      <c r="K62" s="171"/>
      <c r="L62" s="176"/>
    </row>
    <row r="63" s="8" customFormat="1" ht="19.92" customHeight="1">
      <c r="B63" s="170"/>
      <c r="C63" s="171"/>
      <c r="D63" s="172" t="s">
        <v>102</v>
      </c>
      <c r="E63" s="173"/>
      <c r="F63" s="173"/>
      <c r="G63" s="173"/>
      <c r="H63" s="173"/>
      <c r="I63" s="174"/>
      <c r="J63" s="175">
        <f>J155</f>
        <v>0</v>
      </c>
      <c r="K63" s="171"/>
      <c r="L63" s="176"/>
    </row>
    <row r="64" s="8" customFormat="1" ht="19.92" customHeight="1">
      <c r="B64" s="170"/>
      <c r="C64" s="171"/>
      <c r="D64" s="172" t="s">
        <v>103</v>
      </c>
      <c r="E64" s="173"/>
      <c r="F64" s="173"/>
      <c r="G64" s="173"/>
      <c r="H64" s="173"/>
      <c r="I64" s="174"/>
      <c r="J64" s="175">
        <f>J181</f>
        <v>0</v>
      </c>
      <c r="K64" s="171"/>
      <c r="L64" s="176"/>
    </row>
    <row r="65" s="8" customFormat="1" ht="19.92" customHeight="1">
      <c r="B65" s="170"/>
      <c r="C65" s="171"/>
      <c r="D65" s="172" t="s">
        <v>104</v>
      </c>
      <c r="E65" s="173"/>
      <c r="F65" s="173"/>
      <c r="G65" s="173"/>
      <c r="H65" s="173"/>
      <c r="I65" s="174"/>
      <c r="J65" s="175">
        <f>J194</f>
        <v>0</v>
      </c>
      <c r="K65" s="171"/>
      <c r="L65" s="176"/>
    </row>
    <row r="66" s="8" customFormat="1" ht="19.92" customHeight="1">
      <c r="B66" s="170"/>
      <c r="C66" s="171"/>
      <c r="D66" s="172" t="s">
        <v>105</v>
      </c>
      <c r="E66" s="173"/>
      <c r="F66" s="173"/>
      <c r="G66" s="173"/>
      <c r="H66" s="173"/>
      <c r="I66" s="174"/>
      <c r="J66" s="175">
        <f>J203</f>
        <v>0</v>
      </c>
      <c r="K66" s="171"/>
      <c r="L66" s="176"/>
    </row>
    <row r="67" s="1" customFormat="1" ht="21.84" customHeight="1">
      <c r="B67" s="36"/>
      <c r="C67" s="37"/>
      <c r="D67" s="37"/>
      <c r="E67" s="37"/>
      <c r="F67" s="37"/>
      <c r="G67" s="37"/>
      <c r="H67" s="37"/>
      <c r="I67" s="129"/>
      <c r="J67" s="37"/>
      <c r="K67" s="37"/>
      <c r="L67" s="41"/>
    </row>
    <row r="68" s="1" customFormat="1" ht="6.96" customHeight="1">
      <c r="B68" s="55"/>
      <c r="C68" s="56"/>
      <c r="D68" s="56"/>
      <c r="E68" s="56"/>
      <c r="F68" s="56"/>
      <c r="G68" s="56"/>
      <c r="H68" s="56"/>
      <c r="I68" s="153"/>
      <c r="J68" s="56"/>
      <c r="K68" s="56"/>
      <c r="L68" s="41"/>
    </row>
    <row r="72" s="1" customFormat="1" ht="6.96" customHeight="1">
      <c r="B72" s="57"/>
      <c r="C72" s="58"/>
      <c r="D72" s="58"/>
      <c r="E72" s="58"/>
      <c r="F72" s="58"/>
      <c r="G72" s="58"/>
      <c r="H72" s="58"/>
      <c r="I72" s="156"/>
      <c r="J72" s="58"/>
      <c r="K72" s="58"/>
      <c r="L72" s="41"/>
    </row>
    <row r="73" s="1" customFormat="1" ht="24.96" customHeight="1">
      <c r="B73" s="36"/>
      <c r="C73" s="21" t="s">
        <v>106</v>
      </c>
      <c r="D73" s="37"/>
      <c r="E73" s="37"/>
      <c r="F73" s="37"/>
      <c r="G73" s="37"/>
      <c r="H73" s="37"/>
      <c r="I73" s="129"/>
      <c r="J73" s="37"/>
      <c r="K73" s="37"/>
      <c r="L73" s="41"/>
    </row>
    <row r="74" s="1" customFormat="1" ht="6.96" customHeight="1">
      <c r="B74" s="36"/>
      <c r="C74" s="37"/>
      <c r="D74" s="37"/>
      <c r="E74" s="37"/>
      <c r="F74" s="37"/>
      <c r="G74" s="37"/>
      <c r="H74" s="37"/>
      <c r="I74" s="129"/>
      <c r="J74" s="37"/>
      <c r="K74" s="37"/>
      <c r="L74" s="41"/>
    </row>
    <row r="75" s="1" customFormat="1" ht="12" customHeight="1">
      <c r="B75" s="36"/>
      <c r="C75" s="30" t="s">
        <v>16</v>
      </c>
      <c r="D75" s="37"/>
      <c r="E75" s="37"/>
      <c r="F75" s="37"/>
      <c r="G75" s="37"/>
      <c r="H75" s="37"/>
      <c r="I75" s="129"/>
      <c r="J75" s="37"/>
      <c r="K75" s="37"/>
      <c r="L75" s="41"/>
    </row>
    <row r="76" s="1" customFormat="1" ht="16.5" customHeight="1">
      <c r="B76" s="36"/>
      <c r="C76" s="37"/>
      <c r="D76" s="37"/>
      <c r="E76" s="157" t="str">
        <f>E7</f>
        <v>Svitava, ř. km 34,260 – 34,330, Blansko, oprava opevnění</v>
      </c>
      <c r="F76" s="30"/>
      <c r="G76" s="30"/>
      <c r="H76" s="30"/>
      <c r="I76" s="129"/>
      <c r="J76" s="37"/>
      <c r="K76" s="37"/>
      <c r="L76" s="41"/>
    </row>
    <row r="77" s="1" customFormat="1" ht="12" customHeight="1">
      <c r="B77" s="36"/>
      <c r="C77" s="30" t="s">
        <v>92</v>
      </c>
      <c r="D77" s="37"/>
      <c r="E77" s="37"/>
      <c r="F77" s="37"/>
      <c r="G77" s="37"/>
      <c r="H77" s="37"/>
      <c r="I77" s="129"/>
      <c r="J77" s="37"/>
      <c r="K77" s="37"/>
      <c r="L77" s="41"/>
    </row>
    <row r="78" s="1" customFormat="1" ht="16.5" customHeight="1">
      <c r="B78" s="36"/>
      <c r="C78" s="37"/>
      <c r="D78" s="37"/>
      <c r="E78" s="62" t="str">
        <f>E9</f>
        <v>01 - I. a II. etapa</v>
      </c>
      <c r="F78" s="37"/>
      <c r="G78" s="37"/>
      <c r="H78" s="37"/>
      <c r="I78" s="129"/>
      <c r="J78" s="37"/>
      <c r="K78" s="37"/>
      <c r="L78" s="41"/>
    </row>
    <row r="79" s="1" customFormat="1" ht="6.96" customHeight="1">
      <c r="B79" s="36"/>
      <c r="C79" s="37"/>
      <c r="D79" s="37"/>
      <c r="E79" s="37"/>
      <c r="F79" s="37"/>
      <c r="G79" s="37"/>
      <c r="H79" s="37"/>
      <c r="I79" s="129"/>
      <c r="J79" s="37"/>
      <c r="K79" s="37"/>
      <c r="L79" s="41"/>
    </row>
    <row r="80" s="1" customFormat="1" ht="12" customHeight="1">
      <c r="B80" s="36"/>
      <c r="C80" s="30" t="s">
        <v>20</v>
      </c>
      <c r="D80" s="37"/>
      <c r="E80" s="37"/>
      <c r="F80" s="25" t="str">
        <f>F12</f>
        <v>k.ú. Blansko</v>
      </c>
      <c r="G80" s="37"/>
      <c r="H80" s="37"/>
      <c r="I80" s="131" t="s">
        <v>22</v>
      </c>
      <c r="J80" s="65" t="str">
        <f>IF(J12="","",J12)</f>
        <v>16. 4. 2019</v>
      </c>
      <c r="K80" s="37"/>
      <c r="L80" s="41"/>
    </row>
    <row r="81" s="1" customFormat="1" ht="6.96" customHeight="1">
      <c r="B81" s="36"/>
      <c r="C81" s="37"/>
      <c r="D81" s="37"/>
      <c r="E81" s="37"/>
      <c r="F81" s="37"/>
      <c r="G81" s="37"/>
      <c r="H81" s="37"/>
      <c r="I81" s="129"/>
      <c r="J81" s="37"/>
      <c r="K81" s="37"/>
      <c r="L81" s="41"/>
    </row>
    <row r="82" s="1" customFormat="1" ht="24.9" customHeight="1">
      <c r="B82" s="36"/>
      <c r="C82" s="30" t="s">
        <v>24</v>
      </c>
      <c r="D82" s="37"/>
      <c r="E82" s="37"/>
      <c r="F82" s="25" t="str">
        <f>E15</f>
        <v>Povodí Moravy, s.p., Dřevařská 932/11, 602 00 Brno</v>
      </c>
      <c r="G82" s="37"/>
      <c r="H82" s="37"/>
      <c r="I82" s="131" t="s">
        <v>32</v>
      </c>
      <c r="J82" s="34" t="str">
        <f>E21</f>
        <v>Aqua Engineering, s.r.o., Družstevní 862, Rosice</v>
      </c>
      <c r="K82" s="37"/>
      <c r="L82" s="41"/>
    </row>
    <row r="83" s="1" customFormat="1" ht="13.65" customHeight="1">
      <c r="B83" s="36"/>
      <c r="C83" s="30" t="s">
        <v>30</v>
      </c>
      <c r="D83" s="37"/>
      <c r="E83" s="37"/>
      <c r="F83" s="25" t="str">
        <f>IF(E18="","",E18)</f>
        <v>Vyplň údaj</v>
      </c>
      <c r="G83" s="37"/>
      <c r="H83" s="37"/>
      <c r="I83" s="131" t="s">
        <v>37</v>
      </c>
      <c r="J83" s="34" t="str">
        <f>E24</f>
        <v xml:space="preserve"> </v>
      </c>
      <c r="K83" s="37"/>
      <c r="L83" s="41"/>
    </row>
    <row r="84" s="1" customFormat="1" ht="10.32" customHeight="1">
      <c r="B84" s="36"/>
      <c r="C84" s="37"/>
      <c r="D84" s="37"/>
      <c r="E84" s="37"/>
      <c r="F84" s="37"/>
      <c r="G84" s="37"/>
      <c r="H84" s="37"/>
      <c r="I84" s="129"/>
      <c r="J84" s="37"/>
      <c r="K84" s="37"/>
      <c r="L84" s="41"/>
    </row>
    <row r="85" s="9" customFormat="1" ht="29.28" customHeight="1">
      <c r="B85" s="177"/>
      <c r="C85" s="178" t="s">
        <v>107</v>
      </c>
      <c r="D85" s="179" t="s">
        <v>59</v>
      </c>
      <c r="E85" s="179" t="s">
        <v>55</v>
      </c>
      <c r="F85" s="179" t="s">
        <v>56</v>
      </c>
      <c r="G85" s="179" t="s">
        <v>108</v>
      </c>
      <c r="H85" s="179" t="s">
        <v>109</v>
      </c>
      <c r="I85" s="180" t="s">
        <v>110</v>
      </c>
      <c r="J85" s="181" t="s">
        <v>96</v>
      </c>
      <c r="K85" s="182" t="s">
        <v>111</v>
      </c>
      <c r="L85" s="183"/>
      <c r="M85" s="86" t="s">
        <v>1</v>
      </c>
      <c r="N85" s="87" t="s">
        <v>44</v>
      </c>
      <c r="O85" s="87" t="s">
        <v>112</v>
      </c>
      <c r="P85" s="87" t="s">
        <v>113</v>
      </c>
      <c r="Q85" s="87" t="s">
        <v>114</v>
      </c>
      <c r="R85" s="87" t="s">
        <v>115</v>
      </c>
      <c r="S85" s="87" t="s">
        <v>116</v>
      </c>
      <c r="T85" s="88" t="s">
        <v>117</v>
      </c>
    </row>
    <row r="86" s="1" customFormat="1" ht="22.8" customHeight="1">
      <c r="B86" s="36"/>
      <c r="C86" s="93" t="s">
        <v>118</v>
      </c>
      <c r="D86" s="37"/>
      <c r="E86" s="37"/>
      <c r="F86" s="37"/>
      <c r="G86" s="37"/>
      <c r="H86" s="37"/>
      <c r="I86" s="129"/>
      <c r="J86" s="184">
        <f>BK86</f>
        <v>0</v>
      </c>
      <c r="K86" s="37"/>
      <c r="L86" s="41"/>
      <c r="M86" s="89"/>
      <c r="N86" s="90"/>
      <c r="O86" s="90"/>
      <c r="P86" s="185">
        <f>P87</f>
        <v>0</v>
      </c>
      <c r="Q86" s="90"/>
      <c r="R86" s="185">
        <f>R87</f>
        <v>491.23370648000002</v>
      </c>
      <c r="S86" s="90"/>
      <c r="T86" s="186">
        <f>T87</f>
        <v>48.900000000000006</v>
      </c>
      <c r="AT86" s="15" t="s">
        <v>73</v>
      </c>
      <c r="AU86" s="15" t="s">
        <v>98</v>
      </c>
      <c r="BK86" s="187">
        <f>BK87</f>
        <v>0</v>
      </c>
    </row>
    <row r="87" s="10" customFormat="1" ht="25.92" customHeight="1">
      <c r="B87" s="188"/>
      <c r="C87" s="189"/>
      <c r="D87" s="190" t="s">
        <v>73</v>
      </c>
      <c r="E87" s="191" t="s">
        <v>119</v>
      </c>
      <c r="F87" s="191" t="s">
        <v>120</v>
      </c>
      <c r="G87" s="189"/>
      <c r="H87" s="189"/>
      <c r="I87" s="192"/>
      <c r="J87" s="193">
        <f>BK87</f>
        <v>0</v>
      </c>
      <c r="K87" s="189"/>
      <c r="L87" s="194"/>
      <c r="M87" s="195"/>
      <c r="N87" s="196"/>
      <c r="O87" s="196"/>
      <c r="P87" s="197">
        <f>P88+P136+P155+P181+P194+P203</f>
        <v>0</v>
      </c>
      <c r="Q87" s="196"/>
      <c r="R87" s="197">
        <f>R88+R136+R155+R181+R194+R203</f>
        <v>491.23370648000002</v>
      </c>
      <c r="S87" s="196"/>
      <c r="T87" s="198">
        <f>T88+T136+T155+T181+T194+T203</f>
        <v>48.900000000000006</v>
      </c>
      <c r="AR87" s="199" t="s">
        <v>82</v>
      </c>
      <c r="AT87" s="200" t="s">
        <v>73</v>
      </c>
      <c r="AU87" s="200" t="s">
        <v>74</v>
      </c>
      <c r="AY87" s="199" t="s">
        <v>121</v>
      </c>
      <c r="BK87" s="201">
        <f>BK88+BK136+BK155+BK181+BK194+BK203</f>
        <v>0</v>
      </c>
    </row>
    <row r="88" s="10" customFormat="1" ht="22.8" customHeight="1">
      <c r="B88" s="188"/>
      <c r="C88" s="189"/>
      <c r="D88" s="190" t="s">
        <v>73</v>
      </c>
      <c r="E88" s="202" t="s">
        <v>82</v>
      </c>
      <c r="F88" s="202" t="s">
        <v>122</v>
      </c>
      <c r="G88" s="189"/>
      <c r="H88" s="189"/>
      <c r="I88" s="192"/>
      <c r="J88" s="203">
        <f>BK88</f>
        <v>0</v>
      </c>
      <c r="K88" s="189"/>
      <c r="L88" s="194"/>
      <c r="M88" s="195"/>
      <c r="N88" s="196"/>
      <c r="O88" s="196"/>
      <c r="P88" s="197">
        <f>SUM(P89:P135)</f>
        <v>0</v>
      </c>
      <c r="Q88" s="196"/>
      <c r="R88" s="197">
        <f>SUM(R89:R135)</f>
        <v>0.2102</v>
      </c>
      <c r="S88" s="196"/>
      <c r="T88" s="198">
        <f>SUM(T89:T135)</f>
        <v>48.900000000000006</v>
      </c>
      <c r="AR88" s="199" t="s">
        <v>82</v>
      </c>
      <c r="AT88" s="200" t="s">
        <v>73</v>
      </c>
      <c r="AU88" s="200" t="s">
        <v>82</v>
      </c>
      <c r="AY88" s="199" t="s">
        <v>121</v>
      </c>
      <c r="BK88" s="201">
        <f>SUM(BK89:BK135)</f>
        <v>0</v>
      </c>
    </row>
    <row r="89" s="1" customFormat="1" ht="16.5" customHeight="1">
      <c r="B89" s="36"/>
      <c r="C89" s="204" t="s">
        <v>82</v>
      </c>
      <c r="D89" s="204" t="s">
        <v>123</v>
      </c>
      <c r="E89" s="205" t="s">
        <v>124</v>
      </c>
      <c r="F89" s="206" t="s">
        <v>125</v>
      </c>
      <c r="G89" s="207" t="s">
        <v>126</v>
      </c>
      <c r="H89" s="208">
        <v>128</v>
      </c>
      <c r="I89" s="209"/>
      <c r="J89" s="210">
        <f>ROUND(I89*H89,2)</f>
        <v>0</v>
      </c>
      <c r="K89" s="206" t="s">
        <v>127</v>
      </c>
      <c r="L89" s="41"/>
      <c r="M89" s="211" t="s">
        <v>1</v>
      </c>
      <c r="N89" s="212" t="s">
        <v>45</v>
      </c>
      <c r="O89" s="77"/>
      <c r="P89" s="213">
        <f>O89*H89</f>
        <v>0</v>
      </c>
      <c r="Q89" s="213">
        <v>0</v>
      </c>
      <c r="R89" s="213">
        <f>Q89*H89</f>
        <v>0</v>
      </c>
      <c r="S89" s="213">
        <v>0</v>
      </c>
      <c r="T89" s="214">
        <f>S89*H89</f>
        <v>0</v>
      </c>
      <c r="AR89" s="15" t="s">
        <v>128</v>
      </c>
      <c r="AT89" s="15" t="s">
        <v>123</v>
      </c>
      <c r="AU89" s="15" t="s">
        <v>84</v>
      </c>
      <c r="AY89" s="15" t="s">
        <v>121</v>
      </c>
      <c r="BE89" s="215">
        <f>IF(N89="základní",J89,0)</f>
        <v>0</v>
      </c>
      <c r="BF89" s="215">
        <f>IF(N89="snížená",J89,0)</f>
        <v>0</v>
      </c>
      <c r="BG89" s="215">
        <f>IF(N89="zákl. přenesená",J89,0)</f>
        <v>0</v>
      </c>
      <c r="BH89" s="215">
        <f>IF(N89="sníž. přenesená",J89,0)</f>
        <v>0</v>
      </c>
      <c r="BI89" s="215">
        <f>IF(N89="nulová",J89,0)</f>
        <v>0</v>
      </c>
      <c r="BJ89" s="15" t="s">
        <v>82</v>
      </c>
      <c r="BK89" s="215">
        <f>ROUND(I89*H89,2)</f>
        <v>0</v>
      </c>
      <c r="BL89" s="15" t="s">
        <v>128</v>
      </c>
      <c r="BM89" s="15" t="s">
        <v>129</v>
      </c>
    </row>
    <row r="90" s="1" customFormat="1">
      <c r="B90" s="36"/>
      <c r="C90" s="37"/>
      <c r="D90" s="216" t="s">
        <v>130</v>
      </c>
      <c r="E90" s="37"/>
      <c r="F90" s="217" t="s">
        <v>131</v>
      </c>
      <c r="G90" s="37"/>
      <c r="H90" s="37"/>
      <c r="I90" s="129"/>
      <c r="J90" s="37"/>
      <c r="K90" s="37"/>
      <c r="L90" s="41"/>
      <c r="M90" s="218"/>
      <c r="N90" s="77"/>
      <c r="O90" s="77"/>
      <c r="P90" s="77"/>
      <c r="Q90" s="77"/>
      <c r="R90" s="77"/>
      <c r="S90" s="77"/>
      <c r="T90" s="78"/>
      <c r="AT90" s="15" t="s">
        <v>130</v>
      </c>
      <c r="AU90" s="15" t="s">
        <v>84</v>
      </c>
    </row>
    <row r="91" s="11" customFormat="1">
      <c r="B91" s="219"/>
      <c r="C91" s="220"/>
      <c r="D91" s="216" t="s">
        <v>132</v>
      </c>
      <c r="E91" s="221" t="s">
        <v>1</v>
      </c>
      <c r="F91" s="222" t="s">
        <v>133</v>
      </c>
      <c r="G91" s="220"/>
      <c r="H91" s="221" t="s">
        <v>1</v>
      </c>
      <c r="I91" s="223"/>
      <c r="J91" s="220"/>
      <c r="K91" s="220"/>
      <c r="L91" s="224"/>
      <c r="M91" s="225"/>
      <c r="N91" s="226"/>
      <c r="O91" s="226"/>
      <c r="P91" s="226"/>
      <c r="Q91" s="226"/>
      <c r="R91" s="226"/>
      <c r="S91" s="226"/>
      <c r="T91" s="227"/>
      <c r="AT91" s="228" t="s">
        <v>132</v>
      </c>
      <c r="AU91" s="228" t="s">
        <v>84</v>
      </c>
      <c r="AV91" s="11" t="s">
        <v>82</v>
      </c>
      <c r="AW91" s="11" t="s">
        <v>35</v>
      </c>
      <c r="AX91" s="11" t="s">
        <v>74</v>
      </c>
      <c r="AY91" s="228" t="s">
        <v>121</v>
      </c>
    </row>
    <row r="92" s="12" customFormat="1">
      <c r="B92" s="229"/>
      <c r="C92" s="230"/>
      <c r="D92" s="216" t="s">
        <v>132</v>
      </c>
      <c r="E92" s="231" t="s">
        <v>1</v>
      </c>
      <c r="F92" s="232" t="s">
        <v>134</v>
      </c>
      <c r="G92" s="230"/>
      <c r="H92" s="233">
        <v>128</v>
      </c>
      <c r="I92" s="234"/>
      <c r="J92" s="230"/>
      <c r="K92" s="230"/>
      <c r="L92" s="235"/>
      <c r="M92" s="236"/>
      <c r="N92" s="237"/>
      <c r="O92" s="237"/>
      <c r="P92" s="237"/>
      <c r="Q92" s="237"/>
      <c r="R92" s="237"/>
      <c r="S92" s="237"/>
      <c r="T92" s="238"/>
      <c r="AT92" s="239" t="s">
        <v>132</v>
      </c>
      <c r="AU92" s="239" t="s">
        <v>84</v>
      </c>
      <c r="AV92" s="12" t="s">
        <v>84</v>
      </c>
      <c r="AW92" s="12" t="s">
        <v>35</v>
      </c>
      <c r="AX92" s="12" t="s">
        <v>82</v>
      </c>
      <c r="AY92" s="239" t="s">
        <v>121</v>
      </c>
    </row>
    <row r="93" s="1" customFormat="1" ht="16.5" customHeight="1">
      <c r="B93" s="36"/>
      <c r="C93" s="204" t="s">
        <v>84</v>
      </c>
      <c r="D93" s="204" t="s">
        <v>123</v>
      </c>
      <c r="E93" s="205" t="s">
        <v>135</v>
      </c>
      <c r="F93" s="206" t="s">
        <v>136</v>
      </c>
      <c r="G93" s="207" t="s">
        <v>126</v>
      </c>
      <c r="H93" s="208">
        <v>128</v>
      </c>
      <c r="I93" s="209"/>
      <c r="J93" s="210">
        <f>ROUND(I93*H93,2)</f>
        <v>0</v>
      </c>
      <c r="K93" s="206" t="s">
        <v>127</v>
      </c>
      <c r="L93" s="41"/>
      <c r="M93" s="211" t="s">
        <v>1</v>
      </c>
      <c r="N93" s="212" t="s">
        <v>45</v>
      </c>
      <c r="O93" s="77"/>
      <c r="P93" s="213">
        <f>O93*H93</f>
        <v>0</v>
      </c>
      <c r="Q93" s="213">
        <v>0</v>
      </c>
      <c r="R93" s="213">
        <f>Q93*H93</f>
        <v>0</v>
      </c>
      <c r="S93" s="213">
        <v>0.32500000000000001</v>
      </c>
      <c r="T93" s="214">
        <f>S93*H93</f>
        <v>41.600000000000001</v>
      </c>
      <c r="AR93" s="15" t="s">
        <v>128</v>
      </c>
      <c r="AT93" s="15" t="s">
        <v>123</v>
      </c>
      <c r="AU93" s="15" t="s">
        <v>84</v>
      </c>
      <c r="AY93" s="15" t="s">
        <v>121</v>
      </c>
      <c r="BE93" s="215">
        <f>IF(N93="základní",J93,0)</f>
        <v>0</v>
      </c>
      <c r="BF93" s="215">
        <f>IF(N93="snížená",J93,0)</f>
        <v>0</v>
      </c>
      <c r="BG93" s="215">
        <f>IF(N93="zákl. přenesená",J93,0)</f>
        <v>0</v>
      </c>
      <c r="BH93" s="215">
        <f>IF(N93="sníž. přenesená",J93,0)</f>
        <v>0</v>
      </c>
      <c r="BI93" s="215">
        <f>IF(N93="nulová",J93,0)</f>
        <v>0</v>
      </c>
      <c r="BJ93" s="15" t="s">
        <v>82</v>
      </c>
      <c r="BK93" s="215">
        <f>ROUND(I93*H93,2)</f>
        <v>0</v>
      </c>
      <c r="BL93" s="15" t="s">
        <v>128</v>
      </c>
      <c r="BM93" s="15" t="s">
        <v>137</v>
      </c>
    </row>
    <row r="94" s="1" customFormat="1">
      <c r="B94" s="36"/>
      <c r="C94" s="37"/>
      <c r="D94" s="216" t="s">
        <v>130</v>
      </c>
      <c r="E94" s="37"/>
      <c r="F94" s="217" t="s">
        <v>138</v>
      </c>
      <c r="G94" s="37"/>
      <c r="H94" s="37"/>
      <c r="I94" s="129"/>
      <c r="J94" s="37"/>
      <c r="K94" s="37"/>
      <c r="L94" s="41"/>
      <c r="M94" s="218"/>
      <c r="N94" s="77"/>
      <c r="O94" s="77"/>
      <c r="P94" s="77"/>
      <c r="Q94" s="77"/>
      <c r="R94" s="77"/>
      <c r="S94" s="77"/>
      <c r="T94" s="78"/>
      <c r="AT94" s="15" t="s">
        <v>130</v>
      </c>
      <c r="AU94" s="15" t="s">
        <v>84</v>
      </c>
    </row>
    <row r="95" s="1" customFormat="1" ht="16.5" customHeight="1">
      <c r="B95" s="36"/>
      <c r="C95" s="204" t="s">
        <v>139</v>
      </c>
      <c r="D95" s="204" t="s">
        <v>123</v>
      </c>
      <c r="E95" s="205" t="s">
        <v>140</v>
      </c>
      <c r="F95" s="206" t="s">
        <v>141</v>
      </c>
      <c r="G95" s="207" t="s">
        <v>142</v>
      </c>
      <c r="H95" s="208">
        <v>32</v>
      </c>
      <c r="I95" s="209"/>
      <c r="J95" s="210">
        <f>ROUND(I95*H95,2)</f>
        <v>0</v>
      </c>
      <c r="K95" s="206" t="s">
        <v>127</v>
      </c>
      <c r="L95" s="41"/>
      <c r="M95" s="211" t="s">
        <v>1</v>
      </c>
      <c r="N95" s="212" t="s">
        <v>45</v>
      </c>
      <c r="O95" s="77"/>
      <c r="P95" s="213">
        <f>O95*H95</f>
        <v>0</v>
      </c>
      <c r="Q95" s="213">
        <v>0</v>
      </c>
      <c r="R95" s="213">
        <f>Q95*H95</f>
        <v>0</v>
      </c>
      <c r="S95" s="213">
        <v>0.050000000000000003</v>
      </c>
      <c r="T95" s="214">
        <f>S95*H95</f>
        <v>1.6000000000000001</v>
      </c>
      <c r="AR95" s="15" t="s">
        <v>128</v>
      </c>
      <c r="AT95" s="15" t="s">
        <v>123</v>
      </c>
      <c r="AU95" s="15" t="s">
        <v>84</v>
      </c>
      <c r="AY95" s="15" t="s">
        <v>121</v>
      </c>
      <c r="BE95" s="215">
        <f>IF(N95="základní",J95,0)</f>
        <v>0</v>
      </c>
      <c r="BF95" s="215">
        <f>IF(N95="snížená",J95,0)</f>
        <v>0</v>
      </c>
      <c r="BG95" s="215">
        <f>IF(N95="zákl. přenesená",J95,0)</f>
        <v>0</v>
      </c>
      <c r="BH95" s="215">
        <f>IF(N95="sníž. přenesená",J95,0)</f>
        <v>0</v>
      </c>
      <c r="BI95" s="215">
        <f>IF(N95="nulová",J95,0)</f>
        <v>0</v>
      </c>
      <c r="BJ95" s="15" t="s">
        <v>82</v>
      </c>
      <c r="BK95" s="215">
        <f>ROUND(I95*H95,2)</f>
        <v>0</v>
      </c>
      <c r="BL95" s="15" t="s">
        <v>128</v>
      </c>
      <c r="BM95" s="15" t="s">
        <v>143</v>
      </c>
    </row>
    <row r="96" s="1" customFormat="1">
      <c r="B96" s="36"/>
      <c r="C96" s="37"/>
      <c r="D96" s="216" t="s">
        <v>130</v>
      </c>
      <c r="E96" s="37"/>
      <c r="F96" s="217" t="s">
        <v>144</v>
      </c>
      <c r="G96" s="37"/>
      <c r="H96" s="37"/>
      <c r="I96" s="129"/>
      <c r="J96" s="37"/>
      <c r="K96" s="37"/>
      <c r="L96" s="41"/>
      <c r="M96" s="218"/>
      <c r="N96" s="77"/>
      <c r="O96" s="77"/>
      <c r="P96" s="77"/>
      <c r="Q96" s="77"/>
      <c r="R96" s="77"/>
      <c r="S96" s="77"/>
      <c r="T96" s="78"/>
      <c r="AT96" s="15" t="s">
        <v>130</v>
      </c>
      <c r="AU96" s="15" t="s">
        <v>84</v>
      </c>
    </row>
    <row r="97" s="11" customFormat="1">
      <c r="B97" s="219"/>
      <c r="C97" s="220"/>
      <c r="D97" s="216" t="s">
        <v>132</v>
      </c>
      <c r="E97" s="221" t="s">
        <v>1</v>
      </c>
      <c r="F97" s="222" t="s">
        <v>145</v>
      </c>
      <c r="G97" s="220"/>
      <c r="H97" s="221" t="s">
        <v>1</v>
      </c>
      <c r="I97" s="223"/>
      <c r="J97" s="220"/>
      <c r="K97" s="220"/>
      <c r="L97" s="224"/>
      <c r="M97" s="225"/>
      <c r="N97" s="226"/>
      <c r="O97" s="226"/>
      <c r="P97" s="226"/>
      <c r="Q97" s="226"/>
      <c r="R97" s="226"/>
      <c r="S97" s="226"/>
      <c r="T97" s="227"/>
      <c r="AT97" s="228" t="s">
        <v>132</v>
      </c>
      <c r="AU97" s="228" t="s">
        <v>84</v>
      </c>
      <c r="AV97" s="11" t="s">
        <v>82</v>
      </c>
      <c r="AW97" s="11" t="s">
        <v>35</v>
      </c>
      <c r="AX97" s="11" t="s">
        <v>74</v>
      </c>
      <c r="AY97" s="228" t="s">
        <v>121</v>
      </c>
    </row>
    <row r="98" s="12" customFormat="1">
      <c r="B98" s="229"/>
      <c r="C98" s="230"/>
      <c r="D98" s="216" t="s">
        <v>132</v>
      </c>
      <c r="E98" s="231" t="s">
        <v>1</v>
      </c>
      <c r="F98" s="232" t="s">
        <v>146</v>
      </c>
      <c r="G98" s="230"/>
      <c r="H98" s="233">
        <v>32</v>
      </c>
      <c r="I98" s="234"/>
      <c r="J98" s="230"/>
      <c r="K98" s="230"/>
      <c r="L98" s="235"/>
      <c r="M98" s="236"/>
      <c r="N98" s="237"/>
      <c r="O98" s="237"/>
      <c r="P98" s="237"/>
      <c r="Q98" s="237"/>
      <c r="R98" s="237"/>
      <c r="S98" s="237"/>
      <c r="T98" s="238"/>
      <c r="AT98" s="239" t="s">
        <v>132</v>
      </c>
      <c r="AU98" s="239" t="s">
        <v>84</v>
      </c>
      <c r="AV98" s="12" t="s">
        <v>84</v>
      </c>
      <c r="AW98" s="12" t="s">
        <v>35</v>
      </c>
      <c r="AX98" s="12" t="s">
        <v>74</v>
      </c>
      <c r="AY98" s="239" t="s">
        <v>121</v>
      </c>
    </row>
    <row r="99" s="13" customFormat="1">
      <c r="B99" s="240"/>
      <c r="C99" s="241"/>
      <c r="D99" s="216" t="s">
        <v>132</v>
      </c>
      <c r="E99" s="242" t="s">
        <v>1</v>
      </c>
      <c r="F99" s="243" t="s">
        <v>147</v>
      </c>
      <c r="G99" s="241"/>
      <c r="H99" s="244">
        <v>32</v>
      </c>
      <c r="I99" s="245"/>
      <c r="J99" s="241"/>
      <c r="K99" s="241"/>
      <c r="L99" s="246"/>
      <c r="M99" s="247"/>
      <c r="N99" s="248"/>
      <c r="O99" s="248"/>
      <c r="P99" s="248"/>
      <c r="Q99" s="248"/>
      <c r="R99" s="248"/>
      <c r="S99" s="248"/>
      <c r="T99" s="249"/>
      <c r="AT99" s="250" t="s">
        <v>132</v>
      </c>
      <c r="AU99" s="250" t="s">
        <v>84</v>
      </c>
      <c r="AV99" s="13" t="s">
        <v>128</v>
      </c>
      <c r="AW99" s="13" t="s">
        <v>35</v>
      </c>
      <c r="AX99" s="13" t="s">
        <v>82</v>
      </c>
      <c r="AY99" s="250" t="s">
        <v>121</v>
      </c>
    </row>
    <row r="100" s="1" customFormat="1" ht="16.5" customHeight="1">
      <c r="B100" s="36"/>
      <c r="C100" s="204" t="s">
        <v>128</v>
      </c>
      <c r="D100" s="204" t="s">
        <v>123</v>
      </c>
      <c r="E100" s="205" t="s">
        <v>148</v>
      </c>
      <c r="F100" s="206" t="s">
        <v>149</v>
      </c>
      <c r="G100" s="207" t="s">
        <v>150</v>
      </c>
      <c r="H100" s="208">
        <v>10</v>
      </c>
      <c r="I100" s="209"/>
      <c r="J100" s="210">
        <f>ROUND(I100*H100,2)</f>
        <v>0</v>
      </c>
      <c r="K100" s="206" t="s">
        <v>127</v>
      </c>
      <c r="L100" s="41"/>
      <c r="M100" s="211" t="s">
        <v>1</v>
      </c>
      <c r="N100" s="212" t="s">
        <v>45</v>
      </c>
      <c r="O100" s="77"/>
      <c r="P100" s="213">
        <f>O100*H100</f>
        <v>0</v>
      </c>
      <c r="Q100" s="213">
        <v>0.02102</v>
      </c>
      <c r="R100" s="213">
        <f>Q100*H100</f>
        <v>0.2102</v>
      </c>
      <c r="S100" s="213">
        <v>0</v>
      </c>
      <c r="T100" s="214">
        <f>S100*H100</f>
        <v>0</v>
      </c>
      <c r="AR100" s="15" t="s">
        <v>128</v>
      </c>
      <c r="AT100" s="15" t="s">
        <v>123</v>
      </c>
      <c r="AU100" s="15" t="s">
        <v>84</v>
      </c>
      <c r="AY100" s="15" t="s">
        <v>121</v>
      </c>
      <c r="BE100" s="215">
        <f>IF(N100="základní",J100,0)</f>
        <v>0</v>
      </c>
      <c r="BF100" s="215">
        <f>IF(N100="snížená",J100,0)</f>
        <v>0</v>
      </c>
      <c r="BG100" s="215">
        <f>IF(N100="zákl. přenesená",J100,0)</f>
        <v>0</v>
      </c>
      <c r="BH100" s="215">
        <f>IF(N100="sníž. přenesená",J100,0)</f>
        <v>0</v>
      </c>
      <c r="BI100" s="215">
        <f>IF(N100="nulová",J100,0)</f>
        <v>0</v>
      </c>
      <c r="BJ100" s="15" t="s">
        <v>82</v>
      </c>
      <c r="BK100" s="215">
        <f>ROUND(I100*H100,2)</f>
        <v>0</v>
      </c>
      <c r="BL100" s="15" t="s">
        <v>128</v>
      </c>
      <c r="BM100" s="15" t="s">
        <v>151</v>
      </c>
    </row>
    <row r="101" s="1" customFormat="1">
      <c r="B101" s="36"/>
      <c r="C101" s="37"/>
      <c r="D101" s="216" t="s">
        <v>130</v>
      </c>
      <c r="E101" s="37"/>
      <c r="F101" s="217" t="s">
        <v>152</v>
      </c>
      <c r="G101" s="37"/>
      <c r="H101" s="37"/>
      <c r="I101" s="129"/>
      <c r="J101" s="37"/>
      <c r="K101" s="37"/>
      <c r="L101" s="41"/>
      <c r="M101" s="218"/>
      <c r="N101" s="77"/>
      <c r="O101" s="77"/>
      <c r="P101" s="77"/>
      <c r="Q101" s="77"/>
      <c r="R101" s="77"/>
      <c r="S101" s="77"/>
      <c r="T101" s="78"/>
      <c r="AT101" s="15" t="s">
        <v>130</v>
      </c>
      <c r="AU101" s="15" t="s">
        <v>84</v>
      </c>
    </row>
    <row r="102" s="1" customFormat="1" ht="16.5" customHeight="1">
      <c r="B102" s="36"/>
      <c r="C102" s="204" t="s">
        <v>153</v>
      </c>
      <c r="D102" s="204" t="s">
        <v>123</v>
      </c>
      <c r="E102" s="205" t="s">
        <v>154</v>
      </c>
      <c r="F102" s="206" t="s">
        <v>155</v>
      </c>
      <c r="G102" s="207" t="s">
        <v>156</v>
      </c>
      <c r="H102" s="208">
        <v>720</v>
      </c>
      <c r="I102" s="209"/>
      <c r="J102" s="210">
        <f>ROUND(I102*H102,2)</f>
        <v>0</v>
      </c>
      <c r="K102" s="206" t="s">
        <v>127</v>
      </c>
      <c r="L102" s="41"/>
      <c r="M102" s="211" t="s">
        <v>1</v>
      </c>
      <c r="N102" s="212" t="s">
        <v>45</v>
      </c>
      <c r="O102" s="77"/>
      <c r="P102" s="213">
        <f>O102*H102</f>
        <v>0</v>
      </c>
      <c r="Q102" s="213">
        <v>0</v>
      </c>
      <c r="R102" s="213">
        <f>Q102*H102</f>
        <v>0</v>
      </c>
      <c r="S102" s="213">
        <v>0</v>
      </c>
      <c r="T102" s="214">
        <f>S102*H102</f>
        <v>0</v>
      </c>
      <c r="AR102" s="15" t="s">
        <v>128</v>
      </c>
      <c r="AT102" s="15" t="s">
        <v>123</v>
      </c>
      <c r="AU102" s="15" t="s">
        <v>84</v>
      </c>
      <c r="AY102" s="15" t="s">
        <v>121</v>
      </c>
      <c r="BE102" s="215">
        <f>IF(N102="základní",J102,0)</f>
        <v>0</v>
      </c>
      <c r="BF102" s="215">
        <f>IF(N102="snížená",J102,0)</f>
        <v>0</v>
      </c>
      <c r="BG102" s="215">
        <f>IF(N102="zákl. přenesená",J102,0)</f>
        <v>0</v>
      </c>
      <c r="BH102" s="215">
        <f>IF(N102="sníž. přenesená",J102,0)</f>
        <v>0</v>
      </c>
      <c r="BI102" s="215">
        <f>IF(N102="nulová",J102,0)</f>
        <v>0</v>
      </c>
      <c r="BJ102" s="15" t="s">
        <v>82</v>
      </c>
      <c r="BK102" s="215">
        <f>ROUND(I102*H102,2)</f>
        <v>0</v>
      </c>
      <c r="BL102" s="15" t="s">
        <v>128</v>
      </c>
      <c r="BM102" s="15" t="s">
        <v>157</v>
      </c>
    </row>
    <row r="103" s="1" customFormat="1">
      <c r="B103" s="36"/>
      <c r="C103" s="37"/>
      <c r="D103" s="216" t="s">
        <v>130</v>
      </c>
      <c r="E103" s="37"/>
      <c r="F103" s="217" t="s">
        <v>158</v>
      </c>
      <c r="G103" s="37"/>
      <c r="H103" s="37"/>
      <c r="I103" s="129"/>
      <c r="J103" s="37"/>
      <c r="K103" s="37"/>
      <c r="L103" s="41"/>
      <c r="M103" s="218"/>
      <c r="N103" s="77"/>
      <c r="O103" s="77"/>
      <c r="P103" s="77"/>
      <c r="Q103" s="77"/>
      <c r="R103" s="77"/>
      <c r="S103" s="77"/>
      <c r="T103" s="78"/>
      <c r="AT103" s="15" t="s">
        <v>130</v>
      </c>
      <c r="AU103" s="15" t="s">
        <v>84</v>
      </c>
    </row>
    <row r="104" s="11" customFormat="1">
      <c r="B104" s="219"/>
      <c r="C104" s="220"/>
      <c r="D104" s="216" t="s">
        <v>132</v>
      </c>
      <c r="E104" s="221" t="s">
        <v>1</v>
      </c>
      <c r="F104" s="222" t="s">
        <v>159</v>
      </c>
      <c r="G104" s="220"/>
      <c r="H104" s="221" t="s">
        <v>1</v>
      </c>
      <c r="I104" s="223"/>
      <c r="J104" s="220"/>
      <c r="K104" s="220"/>
      <c r="L104" s="224"/>
      <c r="M104" s="225"/>
      <c r="N104" s="226"/>
      <c r="O104" s="226"/>
      <c r="P104" s="226"/>
      <c r="Q104" s="226"/>
      <c r="R104" s="226"/>
      <c r="S104" s="226"/>
      <c r="T104" s="227"/>
      <c r="AT104" s="228" t="s">
        <v>132</v>
      </c>
      <c r="AU104" s="228" t="s">
        <v>84</v>
      </c>
      <c r="AV104" s="11" t="s">
        <v>82</v>
      </c>
      <c r="AW104" s="11" t="s">
        <v>35</v>
      </c>
      <c r="AX104" s="11" t="s">
        <v>74</v>
      </c>
      <c r="AY104" s="228" t="s">
        <v>121</v>
      </c>
    </row>
    <row r="105" s="12" customFormat="1">
      <c r="B105" s="229"/>
      <c r="C105" s="230"/>
      <c r="D105" s="216" t="s">
        <v>132</v>
      </c>
      <c r="E105" s="231" t="s">
        <v>1</v>
      </c>
      <c r="F105" s="232" t="s">
        <v>160</v>
      </c>
      <c r="G105" s="230"/>
      <c r="H105" s="233">
        <v>720</v>
      </c>
      <c r="I105" s="234"/>
      <c r="J105" s="230"/>
      <c r="K105" s="230"/>
      <c r="L105" s="235"/>
      <c r="M105" s="236"/>
      <c r="N105" s="237"/>
      <c r="O105" s="237"/>
      <c r="P105" s="237"/>
      <c r="Q105" s="237"/>
      <c r="R105" s="237"/>
      <c r="S105" s="237"/>
      <c r="T105" s="238"/>
      <c r="AT105" s="239" t="s">
        <v>132</v>
      </c>
      <c r="AU105" s="239" t="s">
        <v>84</v>
      </c>
      <c r="AV105" s="12" t="s">
        <v>84</v>
      </c>
      <c r="AW105" s="12" t="s">
        <v>35</v>
      </c>
      <c r="AX105" s="12" t="s">
        <v>82</v>
      </c>
      <c r="AY105" s="239" t="s">
        <v>121</v>
      </c>
    </row>
    <row r="106" s="1" customFormat="1" ht="16.5" customHeight="1">
      <c r="B106" s="36"/>
      <c r="C106" s="204" t="s">
        <v>161</v>
      </c>
      <c r="D106" s="204" t="s">
        <v>123</v>
      </c>
      <c r="E106" s="205" t="s">
        <v>162</v>
      </c>
      <c r="F106" s="206" t="s">
        <v>163</v>
      </c>
      <c r="G106" s="207" t="s">
        <v>164</v>
      </c>
      <c r="H106" s="208">
        <v>60</v>
      </c>
      <c r="I106" s="209"/>
      <c r="J106" s="210">
        <f>ROUND(I106*H106,2)</f>
        <v>0</v>
      </c>
      <c r="K106" s="206" t="s">
        <v>127</v>
      </c>
      <c r="L106" s="41"/>
      <c r="M106" s="211" t="s">
        <v>1</v>
      </c>
      <c r="N106" s="212" t="s">
        <v>45</v>
      </c>
      <c r="O106" s="77"/>
      <c r="P106" s="213">
        <f>O106*H106</f>
        <v>0</v>
      </c>
      <c r="Q106" s="213">
        <v>0</v>
      </c>
      <c r="R106" s="213">
        <f>Q106*H106</f>
        <v>0</v>
      </c>
      <c r="S106" s="213">
        <v>0</v>
      </c>
      <c r="T106" s="214">
        <f>S106*H106</f>
        <v>0</v>
      </c>
      <c r="AR106" s="15" t="s">
        <v>128</v>
      </c>
      <c r="AT106" s="15" t="s">
        <v>123</v>
      </c>
      <c r="AU106" s="15" t="s">
        <v>84</v>
      </c>
      <c r="AY106" s="15" t="s">
        <v>121</v>
      </c>
      <c r="BE106" s="215">
        <f>IF(N106="základní",J106,0)</f>
        <v>0</v>
      </c>
      <c r="BF106" s="215">
        <f>IF(N106="snížená",J106,0)</f>
        <v>0</v>
      </c>
      <c r="BG106" s="215">
        <f>IF(N106="zákl. přenesená",J106,0)</f>
        <v>0</v>
      </c>
      <c r="BH106" s="215">
        <f>IF(N106="sníž. přenesená",J106,0)</f>
        <v>0</v>
      </c>
      <c r="BI106" s="215">
        <f>IF(N106="nulová",J106,0)</f>
        <v>0</v>
      </c>
      <c r="BJ106" s="15" t="s">
        <v>82</v>
      </c>
      <c r="BK106" s="215">
        <f>ROUND(I106*H106,2)</f>
        <v>0</v>
      </c>
      <c r="BL106" s="15" t="s">
        <v>128</v>
      </c>
      <c r="BM106" s="15" t="s">
        <v>165</v>
      </c>
    </row>
    <row r="107" s="1" customFormat="1">
      <c r="B107" s="36"/>
      <c r="C107" s="37"/>
      <c r="D107" s="216" t="s">
        <v>130</v>
      </c>
      <c r="E107" s="37"/>
      <c r="F107" s="217" t="s">
        <v>166</v>
      </c>
      <c r="G107" s="37"/>
      <c r="H107" s="37"/>
      <c r="I107" s="129"/>
      <c r="J107" s="37"/>
      <c r="K107" s="37"/>
      <c r="L107" s="41"/>
      <c r="M107" s="218"/>
      <c r="N107" s="77"/>
      <c r="O107" s="77"/>
      <c r="P107" s="77"/>
      <c r="Q107" s="77"/>
      <c r="R107" s="77"/>
      <c r="S107" s="77"/>
      <c r="T107" s="78"/>
      <c r="AT107" s="15" t="s">
        <v>130</v>
      </c>
      <c r="AU107" s="15" t="s">
        <v>84</v>
      </c>
    </row>
    <row r="108" s="12" customFormat="1">
      <c r="B108" s="229"/>
      <c r="C108" s="230"/>
      <c r="D108" s="216" t="s">
        <v>132</v>
      </c>
      <c r="E108" s="231" t="s">
        <v>1</v>
      </c>
      <c r="F108" s="232" t="s">
        <v>167</v>
      </c>
      <c r="G108" s="230"/>
      <c r="H108" s="233">
        <v>60</v>
      </c>
      <c r="I108" s="234"/>
      <c r="J108" s="230"/>
      <c r="K108" s="230"/>
      <c r="L108" s="235"/>
      <c r="M108" s="236"/>
      <c r="N108" s="237"/>
      <c r="O108" s="237"/>
      <c r="P108" s="237"/>
      <c r="Q108" s="237"/>
      <c r="R108" s="237"/>
      <c r="S108" s="237"/>
      <c r="T108" s="238"/>
      <c r="AT108" s="239" t="s">
        <v>132</v>
      </c>
      <c r="AU108" s="239" t="s">
        <v>84</v>
      </c>
      <c r="AV108" s="12" t="s">
        <v>84</v>
      </c>
      <c r="AW108" s="12" t="s">
        <v>35</v>
      </c>
      <c r="AX108" s="12" t="s">
        <v>82</v>
      </c>
      <c r="AY108" s="239" t="s">
        <v>121</v>
      </c>
    </row>
    <row r="109" s="1" customFormat="1" ht="16.5" customHeight="1">
      <c r="B109" s="36"/>
      <c r="C109" s="204" t="s">
        <v>168</v>
      </c>
      <c r="D109" s="204" t="s">
        <v>123</v>
      </c>
      <c r="E109" s="205" t="s">
        <v>169</v>
      </c>
      <c r="F109" s="206" t="s">
        <v>170</v>
      </c>
      <c r="G109" s="207" t="s">
        <v>142</v>
      </c>
      <c r="H109" s="208">
        <v>2</v>
      </c>
      <c r="I109" s="209"/>
      <c r="J109" s="210">
        <f>ROUND(I109*H109,2)</f>
        <v>0</v>
      </c>
      <c r="K109" s="206" t="s">
        <v>127</v>
      </c>
      <c r="L109" s="41"/>
      <c r="M109" s="211" t="s">
        <v>1</v>
      </c>
      <c r="N109" s="212" t="s">
        <v>45</v>
      </c>
      <c r="O109" s="77"/>
      <c r="P109" s="213">
        <f>O109*H109</f>
        <v>0</v>
      </c>
      <c r="Q109" s="213">
        <v>0</v>
      </c>
      <c r="R109" s="213">
        <f>Q109*H109</f>
        <v>0</v>
      </c>
      <c r="S109" s="213">
        <v>2.8500000000000001</v>
      </c>
      <c r="T109" s="214">
        <f>S109*H109</f>
        <v>5.7000000000000002</v>
      </c>
      <c r="AR109" s="15" t="s">
        <v>128</v>
      </c>
      <c r="AT109" s="15" t="s">
        <v>123</v>
      </c>
      <c r="AU109" s="15" t="s">
        <v>84</v>
      </c>
      <c r="AY109" s="15" t="s">
        <v>121</v>
      </c>
      <c r="BE109" s="215">
        <f>IF(N109="základní",J109,0)</f>
        <v>0</v>
      </c>
      <c r="BF109" s="215">
        <f>IF(N109="snížená",J109,0)</f>
        <v>0</v>
      </c>
      <c r="BG109" s="215">
        <f>IF(N109="zákl. přenesená",J109,0)</f>
        <v>0</v>
      </c>
      <c r="BH109" s="215">
        <f>IF(N109="sníž. přenesená",J109,0)</f>
        <v>0</v>
      </c>
      <c r="BI109" s="215">
        <f>IF(N109="nulová",J109,0)</f>
        <v>0</v>
      </c>
      <c r="BJ109" s="15" t="s">
        <v>82</v>
      </c>
      <c r="BK109" s="215">
        <f>ROUND(I109*H109,2)</f>
        <v>0</v>
      </c>
      <c r="BL109" s="15" t="s">
        <v>128</v>
      </c>
      <c r="BM109" s="15" t="s">
        <v>171</v>
      </c>
    </row>
    <row r="110" s="1" customFormat="1">
      <c r="B110" s="36"/>
      <c r="C110" s="37"/>
      <c r="D110" s="216" t="s">
        <v>130</v>
      </c>
      <c r="E110" s="37"/>
      <c r="F110" s="217" t="s">
        <v>172</v>
      </c>
      <c r="G110" s="37"/>
      <c r="H110" s="37"/>
      <c r="I110" s="129"/>
      <c r="J110" s="37"/>
      <c r="K110" s="37"/>
      <c r="L110" s="41"/>
      <c r="M110" s="218"/>
      <c r="N110" s="77"/>
      <c r="O110" s="77"/>
      <c r="P110" s="77"/>
      <c r="Q110" s="77"/>
      <c r="R110" s="77"/>
      <c r="S110" s="77"/>
      <c r="T110" s="78"/>
      <c r="AT110" s="15" t="s">
        <v>130</v>
      </c>
      <c r="AU110" s="15" t="s">
        <v>84</v>
      </c>
    </row>
    <row r="111" s="11" customFormat="1">
      <c r="B111" s="219"/>
      <c r="C111" s="220"/>
      <c r="D111" s="216" t="s">
        <v>132</v>
      </c>
      <c r="E111" s="221" t="s">
        <v>1</v>
      </c>
      <c r="F111" s="222" t="s">
        <v>173</v>
      </c>
      <c r="G111" s="220"/>
      <c r="H111" s="221" t="s">
        <v>1</v>
      </c>
      <c r="I111" s="223"/>
      <c r="J111" s="220"/>
      <c r="K111" s="220"/>
      <c r="L111" s="224"/>
      <c r="M111" s="225"/>
      <c r="N111" s="226"/>
      <c r="O111" s="226"/>
      <c r="P111" s="226"/>
      <c r="Q111" s="226"/>
      <c r="R111" s="226"/>
      <c r="S111" s="226"/>
      <c r="T111" s="227"/>
      <c r="AT111" s="228" t="s">
        <v>132</v>
      </c>
      <c r="AU111" s="228" t="s">
        <v>84</v>
      </c>
      <c r="AV111" s="11" t="s">
        <v>82</v>
      </c>
      <c r="AW111" s="11" t="s">
        <v>35</v>
      </c>
      <c r="AX111" s="11" t="s">
        <v>74</v>
      </c>
      <c r="AY111" s="228" t="s">
        <v>121</v>
      </c>
    </row>
    <row r="112" s="12" customFormat="1">
      <c r="B112" s="229"/>
      <c r="C112" s="230"/>
      <c r="D112" s="216" t="s">
        <v>132</v>
      </c>
      <c r="E112" s="231" t="s">
        <v>1</v>
      </c>
      <c r="F112" s="232" t="s">
        <v>84</v>
      </c>
      <c r="G112" s="230"/>
      <c r="H112" s="233">
        <v>2</v>
      </c>
      <c r="I112" s="234"/>
      <c r="J112" s="230"/>
      <c r="K112" s="230"/>
      <c r="L112" s="235"/>
      <c r="M112" s="236"/>
      <c r="N112" s="237"/>
      <c r="O112" s="237"/>
      <c r="P112" s="237"/>
      <c r="Q112" s="237"/>
      <c r="R112" s="237"/>
      <c r="S112" s="237"/>
      <c r="T112" s="238"/>
      <c r="AT112" s="239" t="s">
        <v>132</v>
      </c>
      <c r="AU112" s="239" t="s">
        <v>84</v>
      </c>
      <c r="AV112" s="12" t="s">
        <v>84</v>
      </c>
      <c r="AW112" s="12" t="s">
        <v>35</v>
      </c>
      <c r="AX112" s="12" t="s">
        <v>82</v>
      </c>
      <c r="AY112" s="239" t="s">
        <v>121</v>
      </c>
    </row>
    <row r="113" s="1" customFormat="1" ht="16.5" customHeight="1">
      <c r="B113" s="36"/>
      <c r="C113" s="204" t="s">
        <v>174</v>
      </c>
      <c r="D113" s="204" t="s">
        <v>123</v>
      </c>
      <c r="E113" s="205" t="s">
        <v>175</v>
      </c>
      <c r="F113" s="206" t="s">
        <v>176</v>
      </c>
      <c r="G113" s="207" t="s">
        <v>142</v>
      </c>
      <c r="H113" s="208">
        <v>67.888000000000005</v>
      </c>
      <c r="I113" s="209"/>
      <c r="J113" s="210">
        <f>ROUND(I113*H113,2)</f>
        <v>0</v>
      </c>
      <c r="K113" s="206" t="s">
        <v>127</v>
      </c>
      <c r="L113" s="41"/>
      <c r="M113" s="211" t="s">
        <v>1</v>
      </c>
      <c r="N113" s="212" t="s">
        <v>45</v>
      </c>
      <c r="O113" s="77"/>
      <c r="P113" s="213">
        <f>O113*H113</f>
        <v>0</v>
      </c>
      <c r="Q113" s="213">
        <v>0</v>
      </c>
      <c r="R113" s="213">
        <f>Q113*H113</f>
        <v>0</v>
      </c>
      <c r="S113" s="213">
        <v>0</v>
      </c>
      <c r="T113" s="214">
        <f>S113*H113</f>
        <v>0</v>
      </c>
      <c r="AR113" s="15" t="s">
        <v>128</v>
      </c>
      <c r="AT113" s="15" t="s">
        <v>123</v>
      </c>
      <c r="AU113" s="15" t="s">
        <v>84</v>
      </c>
      <c r="AY113" s="15" t="s">
        <v>121</v>
      </c>
      <c r="BE113" s="215">
        <f>IF(N113="základní",J113,0)</f>
        <v>0</v>
      </c>
      <c r="BF113" s="215">
        <f>IF(N113="snížená",J113,0)</f>
        <v>0</v>
      </c>
      <c r="BG113" s="215">
        <f>IF(N113="zákl. přenesená",J113,0)</f>
        <v>0</v>
      </c>
      <c r="BH113" s="215">
        <f>IF(N113="sníž. přenesená",J113,0)</f>
        <v>0</v>
      </c>
      <c r="BI113" s="215">
        <f>IF(N113="nulová",J113,0)</f>
        <v>0</v>
      </c>
      <c r="BJ113" s="15" t="s">
        <v>82</v>
      </c>
      <c r="BK113" s="215">
        <f>ROUND(I113*H113,2)</f>
        <v>0</v>
      </c>
      <c r="BL113" s="15" t="s">
        <v>128</v>
      </c>
      <c r="BM113" s="15" t="s">
        <v>177</v>
      </c>
    </row>
    <row r="114" s="1" customFormat="1">
      <c r="B114" s="36"/>
      <c r="C114" s="37"/>
      <c r="D114" s="216" t="s">
        <v>130</v>
      </c>
      <c r="E114" s="37"/>
      <c r="F114" s="217" t="s">
        <v>178</v>
      </c>
      <c r="G114" s="37"/>
      <c r="H114" s="37"/>
      <c r="I114" s="129"/>
      <c r="J114" s="37"/>
      <c r="K114" s="37"/>
      <c r="L114" s="41"/>
      <c r="M114" s="218"/>
      <c r="N114" s="77"/>
      <c r="O114" s="77"/>
      <c r="P114" s="77"/>
      <c r="Q114" s="77"/>
      <c r="R114" s="77"/>
      <c r="S114" s="77"/>
      <c r="T114" s="78"/>
      <c r="AT114" s="15" t="s">
        <v>130</v>
      </c>
      <c r="AU114" s="15" t="s">
        <v>84</v>
      </c>
    </row>
    <row r="115" s="11" customFormat="1">
      <c r="B115" s="219"/>
      <c r="C115" s="220"/>
      <c r="D115" s="216" t="s">
        <v>132</v>
      </c>
      <c r="E115" s="221" t="s">
        <v>1</v>
      </c>
      <c r="F115" s="222" t="s">
        <v>179</v>
      </c>
      <c r="G115" s="220"/>
      <c r="H115" s="221" t="s">
        <v>1</v>
      </c>
      <c r="I115" s="223"/>
      <c r="J115" s="220"/>
      <c r="K115" s="220"/>
      <c r="L115" s="224"/>
      <c r="M115" s="225"/>
      <c r="N115" s="226"/>
      <c r="O115" s="226"/>
      <c r="P115" s="226"/>
      <c r="Q115" s="226"/>
      <c r="R115" s="226"/>
      <c r="S115" s="226"/>
      <c r="T115" s="227"/>
      <c r="AT115" s="228" t="s">
        <v>132</v>
      </c>
      <c r="AU115" s="228" t="s">
        <v>84</v>
      </c>
      <c r="AV115" s="11" t="s">
        <v>82</v>
      </c>
      <c r="AW115" s="11" t="s">
        <v>35</v>
      </c>
      <c r="AX115" s="11" t="s">
        <v>74</v>
      </c>
      <c r="AY115" s="228" t="s">
        <v>121</v>
      </c>
    </row>
    <row r="116" s="12" customFormat="1">
      <c r="B116" s="229"/>
      <c r="C116" s="230"/>
      <c r="D116" s="216" t="s">
        <v>132</v>
      </c>
      <c r="E116" s="231" t="s">
        <v>1</v>
      </c>
      <c r="F116" s="232" t="s">
        <v>180</v>
      </c>
      <c r="G116" s="230"/>
      <c r="H116" s="233">
        <v>7.4160000000000004</v>
      </c>
      <c r="I116" s="234"/>
      <c r="J116" s="230"/>
      <c r="K116" s="230"/>
      <c r="L116" s="235"/>
      <c r="M116" s="236"/>
      <c r="N116" s="237"/>
      <c r="O116" s="237"/>
      <c r="P116" s="237"/>
      <c r="Q116" s="237"/>
      <c r="R116" s="237"/>
      <c r="S116" s="237"/>
      <c r="T116" s="238"/>
      <c r="AT116" s="239" t="s">
        <v>132</v>
      </c>
      <c r="AU116" s="239" t="s">
        <v>84</v>
      </c>
      <c r="AV116" s="12" t="s">
        <v>84</v>
      </c>
      <c r="AW116" s="12" t="s">
        <v>35</v>
      </c>
      <c r="AX116" s="12" t="s">
        <v>74</v>
      </c>
      <c r="AY116" s="239" t="s">
        <v>121</v>
      </c>
    </row>
    <row r="117" s="11" customFormat="1">
      <c r="B117" s="219"/>
      <c r="C117" s="220"/>
      <c r="D117" s="216" t="s">
        <v>132</v>
      </c>
      <c r="E117" s="221" t="s">
        <v>1</v>
      </c>
      <c r="F117" s="222" t="s">
        <v>181</v>
      </c>
      <c r="G117" s="220"/>
      <c r="H117" s="221" t="s">
        <v>1</v>
      </c>
      <c r="I117" s="223"/>
      <c r="J117" s="220"/>
      <c r="K117" s="220"/>
      <c r="L117" s="224"/>
      <c r="M117" s="225"/>
      <c r="N117" s="226"/>
      <c r="O117" s="226"/>
      <c r="P117" s="226"/>
      <c r="Q117" s="226"/>
      <c r="R117" s="226"/>
      <c r="S117" s="226"/>
      <c r="T117" s="227"/>
      <c r="AT117" s="228" t="s">
        <v>132</v>
      </c>
      <c r="AU117" s="228" t="s">
        <v>84</v>
      </c>
      <c r="AV117" s="11" t="s">
        <v>82</v>
      </c>
      <c r="AW117" s="11" t="s">
        <v>35</v>
      </c>
      <c r="AX117" s="11" t="s">
        <v>74</v>
      </c>
      <c r="AY117" s="228" t="s">
        <v>121</v>
      </c>
    </row>
    <row r="118" s="12" customFormat="1">
      <c r="B118" s="229"/>
      <c r="C118" s="230"/>
      <c r="D118" s="216" t="s">
        <v>132</v>
      </c>
      <c r="E118" s="231" t="s">
        <v>1</v>
      </c>
      <c r="F118" s="232" t="s">
        <v>182</v>
      </c>
      <c r="G118" s="230"/>
      <c r="H118" s="233">
        <v>5.4720000000000004</v>
      </c>
      <c r="I118" s="234"/>
      <c r="J118" s="230"/>
      <c r="K118" s="230"/>
      <c r="L118" s="235"/>
      <c r="M118" s="236"/>
      <c r="N118" s="237"/>
      <c r="O118" s="237"/>
      <c r="P118" s="237"/>
      <c r="Q118" s="237"/>
      <c r="R118" s="237"/>
      <c r="S118" s="237"/>
      <c r="T118" s="238"/>
      <c r="AT118" s="239" t="s">
        <v>132</v>
      </c>
      <c r="AU118" s="239" t="s">
        <v>84</v>
      </c>
      <c r="AV118" s="12" t="s">
        <v>84</v>
      </c>
      <c r="AW118" s="12" t="s">
        <v>35</v>
      </c>
      <c r="AX118" s="12" t="s">
        <v>74</v>
      </c>
      <c r="AY118" s="239" t="s">
        <v>121</v>
      </c>
    </row>
    <row r="119" s="11" customFormat="1">
      <c r="B119" s="219"/>
      <c r="C119" s="220"/>
      <c r="D119" s="216" t="s">
        <v>132</v>
      </c>
      <c r="E119" s="221" t="s">
        <v>1</v>
      </c>
      <c r="F119" s="222" t="s">
        <v>183</v>
      </c>
      <c r="G119" s="220"/>
      <c r="H119" s="221" t="s">
        <v>1</v>
      </c>
      <c r="I119" s="223"/>
      <c r="J119" s="220"/>
      <c r="K119" s="220"/>
      <c r="L119" s="224"/>
      <c r="M119" s="225"/>
      <c r="N119" s="226"/>
      <c r="O119" s="226"/>
      <c r="P119" s="226"/>
      <c r="Q119" s="226"/>
      <c r="R119" s="226"/>
      <c r="S119" s="226"/>
      <c r="T119" s="227"/>
      <c r="AT119" s="228" t="s">
        <v>132</v>
      </c>
      <c r="AU119" s="228" t="s">
        <v>84</v>
      </c>
      <c r="AV119" s="11" t="s">
        <v>82</v>
      </c>
      <c r="AW119" s="11" t="s">
        <v>35</v>
      </c>
      <c r="AX119" s="11" t="s">
        <v>74</v>
      </c>
      <c r="AY119" s="228" t="s">
        <v>121</v>
      </c>
    </row>
    <row r="120" s="12" customFormat="1">
      <c r="B120" s="229"/>
      <c r="C120" s="230"/>
      <c r="D120" s="216" t="s">
        <v>132</v>
      </c>
      <c r="E120" s="231" t="s">
        <v>1</v>
      </c>
      <c r="F120" s="232" t="s">
        <v>184</v>
      </c>
      <c r="G120" s="230"/>
      <c r="H120" s="233">
        <v>52</v>
      </c>
      <c r="I120" s="234"/>
      <c r="J120" s="230"/>
      <c r="K120" s="230"/>
      <c r="L120" s="235"/>
      <c r="M120" s="236"/>
      <c r="N120" s="237"/>
      <c r="O120" s="237"/>
      <c r="P120" s="237"/>
      <c r="Q120" s="237"/>
      <c r="R120" s="237"/>
      <c r="S120" s="237"/>
      <c r="T120" s="238"/>
      <c r="AT120" s="239" t="s">
        <v>132</v>
      </c>
      <c r="AU120" s="239" t="s">
        <v>84</v>
      </c>
      <c r="AV120" s="12" t="s">
        <v>84</v>
      </c>
      <c r="AW120" s="12" t="s">
        <v>35</v>
      </c>
      <c r="AX120" s="12" t="s">
        <v>74</v>
      </c>
      <c r="AY120" s="239" t="s">
        <v>121</v>
      </c>
    </row>
    <row r="121" s="11" customFormat="1">
      <c r="B121" s="219"/>
      <c r="C121" s="220"/>
      <c r="D121" s="216" t="s">
        <v>132</v>
      </c>
      <c r="E121" s="221" t="s">
        <v>1</v>
      </c>
      <c r="F121" s="222" t="s">
        <v>185</v>
      </c>
      <c r="G121" s="220"/>
      <c r="H121" s="221" t="s">
        <v>1</v>
      </c>
      <c r="I121" s="223"/>
      <c r="J121" s="220"/>
      <c r="K121" s="220"/>
      <c r="L121" s="224"/>
      <c r="M121" s="225"/>
      <c r="N121" s="226"/>
      <c r="O121" s="226"/>
      <c r="P121" s="226"/>
      <c r="Q121" s="226"/>
      <c r="R121" s="226"/>
      <c r="S121" s="226"/>
      <c r="T121" s="227"/>
      <c r="AT121" s="228" t="s">
        <v>132</v>
      </c>
      <c r="AU121" s="228" t="s">
        <v>84</v>
      </c>
      <c r="AV121" s="11" t="s">
        <v>82</v>
      </c>
      <c r="AW121" s="11" t="s">
        <v>35</v>
      </c>
      <c r="AX121" s="11" t="s">
        <v>74</v>
      </c>
      <c r="AY121" s="228" t="s">
        <v>121</v>
      </c>
    </row>
    <row r="122" s="12" customFormat="1">
      <c r="B122" s="229"/>
      <c r="C122" s="230"/>
      <c r="D122" s="216" t="s">
        <v>132</v>
      </c>
      <c r="E122" s="231" t="s">
        <v>1</v>
      </c>
      <c r="F122" s="232" t="s">
        <v>139</v>
      </c>
      <c r="G122" s="230"/>
      <c r="H122" s="233">
        <v>3</v>
      </c>
      <c r="I122" s="234"/>
      <c r="J122" s="230"/>
      <c r="K122" s="230"/>
      <c r="L122" s="235"/>
      <c r="M122" s="236"/>
      <c r="N122" s="237"/>
      <c r="O122" s="237"/>
      <c r="P122" s="237"/>
      <c r="Q122" s="237"/>
      <c r="R122" s="237"/>
      <c r="S122" s="237"/>
      <c r="T122" s="238"/>
      <c r="AT122" s="239" t="s">
        <v>132</v>
      </c>
      <c r="AU122" s="239" t="s">
        <v>84</v>
      </c>
      <c r="AV122" s="12" t="s">
        <v>84</v>
      </c>
      <c r="AW122" s="12" t="s">
        <v>35</v>
      </c>
      <c r="AX122" s="12" t="s">
        <v>74</v>
      </c>
      <c r="AY122" s="239" t="s">
        <v>121</v>
      </c>
    </row>
    <row r="123" s="13" customFormat="1">
      <c r="B123" s="240"/>
      <c r="C123" s="241"/>
      <c r="D123" s="216" t="s">
        <v>132</v>
      </c>
      <c r="E123" s="242" t="s">
        <v>1</v>
      </c>
      <c r="F123" s="243" t="s">
        <v>147</v>
      </c>
      <c r="G123" s="241"/>
      <c r="H123" s="244">
        <v>67.888000000000005</v>
      </c>
      <c r="I123" s="245"/>
      <c r="J123" s="241"/>
      <c r="K123" s="241"/>
      <c r="L123" s="246"/>
      <c r="M123" s="247"/>
      <c r="N123" s="248"/>
      <c r="O123" s="248"/>
      <c r="P123" s="248"/>
      <c r="Q123" s="248"/>
      <c r="R123" s="248"/>
      <c r="S123" s="248"/>
      <c r="T123" s="249"/>
      <c r="AT123" s="250" t="s">
        <v>132</v>
      </c>
      <c r="AU123" s="250" t="s">
        <v>84</v>
      </c>
      <c r="AV123" s="13" t="s">
        <v>128</v>
      </c>
      <c r="AW123" s="13" t="s">
        <v>35</v>
      </c>
      <c r="AX123" s="13" t="s">
        <v>82</v>
      </c>
      <c r="AY123" s="250" t="s">
        <v>121</v>
      </c>
    </row>
    <row r="124" s="1" customFormat="1" ht="16.5" customHeight="1">
      <c r="B124" s="36"/>
      <c r="C124" s="204" t="s">
        <v>186</v>
      </c>
      <c r="D124" s="204" t="s">
        <v>123</v>
      </c>
      <c r="E124" s="205" t="s">
        <v>187</v>
      </c>
      <c r="F124" s="206" t="s">
        <v>188</v>
      </c>
      <c r="G124" s="207" t="s">
        <v>142</v>
      </c>
      <c r="H124" s="208">
        <v>160</v>
      </c>
      <c r="I124" s="209"/>
      <c r="J124" s="210">
        <f>ROUND(I124*H124,2)</f>
        <v>0</v>
      </c>
      <c r="K124" s="206" t="s">
        <v>127</v>
      </c>
      <c r="L124" s="41"/>
      <c r="M124" s="211" t="s">
        <v>1</v>
      </c>
      <c r="N124" s="212" t="s">
        <v>45</v>
      </c>
      <c r="O124" s="77"/>
      <c r="P124" s="213">
        <f>O124*H124</f>
        <v>0</v>
      </c>
      <c r="Q124" s="213">
        <v>0</v>
      </c>
      <c r="R124" s="213">
        <f>Q124*H124</f>
        <v>0</v>
      </c>
      <c r="S124" s="213">
        <v>0</v>
      </c>
      <c r="T124" s="214">
        <f>S124*H124</f>
        <v>0</v>
      </c>
      <c r="AR124" s="15" t="s">
        <v>128</v>
      </c>
      <c r="AT124" s="15" t="s">
        <v>123</v>
      </c>
      <c r="AU124" s="15" t="s">
        <v>84</v>
      </c>
      <c r="AY124" s="15" t="s">
        <v>121</v>
      </c>
      <c r="BE124" s="215">
        <f>IF(N124="základní",J124,0)</f>
        <v>0</v>
      </c>
      <c r="BF124" s="215">
        <f>IF(N124="snížená",J124,0)</f>
        <v>0</v>
      </c>
      <c r="BG124" s="215">
        <f>IF(N124="zákl. přenesená",J124,0)</f>
        <v>0</v>
      </c>
      <c r="BH124" s="215">
        <f>IF(N124="sníž. přenesená",J124,0)</f>
        <v>0</v>
      </c>
      <c r="BI124" s="215">
        <f>IF(N124="nulová",J124,0)</f>
        <v>0</v>
      </c>
      <c r="BJ124" s="15" t="s">
        <v>82</v>
      </c>
      <c r="BK124" s="215">
        <f>ROUND(I124*H124,2)</f>
        <v>0</v>
      </c>
      <c r="BL124" s="15" t="s">
        <v>128</v>
      </c>
      <c r="BM124" s="15" t="s">
        <v>189</v>
      </c>
    </row>
    <row r="125" s="1" customFormat="1">
      <c r="B125" s="36"/>
      <c r="C125" s="37"/>
      <c r="D125" s="216" t="s">
        <v>130</v>
      </c>
      <c r="E125" s="37"/>
      <c r="F125" s="217" t="s">
        <v>190</v>
      </c>
      <c r="G125" s="37"/>
      <c r="H125" s="37"/>
      <c r="I125" s="129"/>
      <c r="J125" s="37"/>
      <c r="K125" s="37"/>
      <c r="L125" s="41"/>
      <c r="M125" s="218"/>
      <c r="N125" s="77"/>
      <c r="O125" s="77"/>
      <c r="P125" s="77"/>
      <c r="Q125" s="77"/>
      <c r="R125" s="77"/>
      <c r="S125" s="77"/>
      <c r="T125" s="78"/>
      <c r="AT125" s="15" t="s">
        <v>130</v>
      </c>
      <c r="AU125" s="15" t="s">
        <v>84</v>
      </c>
    </row>
    <row r="126" s="11" customFormat="1">
      <c r="B126" s="219"/>
      <c r="C126" s="220"/>
      <c r="D126" s="216" t="s">
        <v>132</v>
      </c>
      <c r="E126" s="221" t="s">
        <v>1</v>
      </c>
      <c r="F126" s="222" t="s">
        <v>191</v>
      </c>
      <c r="G126" s="220"/>
      <c r="H126" s="221" t="s">
        <v>1</v>
      </c>
      <c r="I126" s="223"/>
      <c r="J126" s="220"/>
      <c r="K126" s="220"/>
      <c r="L126" s="224"/>
      <c r="M126" s="225"/>
      <c r="N126" s="226"/>
      <c r="O126" s="226"/>
      <c r="P126" s="226"/>
      <c r="Q126" s="226"/>
      <c r="R126" s="226"/>
      <c r="S126" s="226"/>
      <c r="T126" s="227"/>
      <c r="AT126" s="228" t="s">
        <v>132</v>
      </c>
      <c r="AU126" s="228" t="s">
        <v>84</v>
      </c>
      <c r="AV126" s="11" t="s">
        <v>82</v>
      </c>
      <c r="AW126" s="11" t="s">
        <v>35</v>
      </c>
      <c r="AX126" s="11" t="s">
        <v>74</v>
      </c>
      <c r="AY126" s="228" t="s">
        <v>121</v>
      </c>
    </row>
    <row r="127" s="12" customFormat="1">
      <c r="B127" s="229"/>
      <c r="C127" s="230"/>
      <c r="D127" s="216" t="s">
        <v>132</v>
      </c>
      <c r="E127" s="231" t="s">
        <v>1</v>
      </c>
      <c r="F127" s="232" t="s">
        <v>192</v>
      </c>
      <c r="G127" s="230"/>
      <c r="H127" s="233">
        <v>160</v>
      </c>
      <c r="I127" s="234"/>
      <c r="J127" s="230"/>
      <c r="K127" s="230"/>
      <c r="L127" s="235"/>
      <c r="M127" s="236"/>
      <c r="N127" s="237"/>
      <c r="O127" s="237"/>
      <c r="P127" s="237"/>
      <c r="Q127" s="237"/>
      <c r="R127" s="237"/>
      <c r="S127" s="237"/>
      <c r="T127" s="238"/>
      <c r="AT127" s="239" t="s">
        <v>132</v>
      </c>
      <c r="AU127" s="239" t="s">
        <v>84</v>
      </c>
      <c r="AV127" s="12" t="s">
        <v>84</v>
      </c>
      <c r="AW127" s="12" t="s">
        <v>35</v>
      </c>
      <c r="AX127" s="12" t="s">
        <v>82</v>
      </c>
      <c r="AY127" s="239" t="s">
        <v>121</v>
      </c>
    </row>
    <row r="128" s="1" customFormat="1" ht="16.5" customHeight="1">
      <c r="B128" s="36"/>
      <c r="C128" s="204" t="s">
        <v>193</v>
      </c>
      <c r="D128" s="204" t="s">
        <v>123</v>
      </c>
      <c r="E128" s="205" t="s">
        <v>194</v>
      </c>
      <c r="F128" s="206" t="s">
        <v>195</v>
      </c>
      <c r="G128" s="207" t="s">
        <v>142</v>
      </c>
      <c r="H128" s="208">
        <v>160</v>
      </c>
      <c r="I128" s="209"/>
      <c r="J128" s="210">
        <f>ROUND(I128*H128,2)</f>
        <v>0</v>
      </c>
      <c r="K128" s="206" t="s">
        <v>127</v>
      </c>
      <c r="L128" s="41"/>
      <c r="M128" s="211" t="s">
        <v>1</v>
      </c>
      <c r="N128" s="212" t="s">
        <v>45</v>
      </c>
      <c r="O128" s="77"/>
      <c r="P128" s="213">
        <f>O128*H128</f>
        <v>0</v>
      </c>
      <c r="Q128" s="213">
        <v>0</v>
      </c>
      <c r="R128" s="213">
        <f>Q128*H128</f>
        <v>0</v>
      </c>
      <c r="S128" s="213">
        <v>0</v>
      </c>
      <c r="T128" s="214">
        <f>S128*H128</f>
        <v>0</v>
      </c>
      <c r="AR128" s="15" t="s">
        <v>128</v>
      </c>
      <c r="AT128" s="15" t="s">
        <v>123</v>
      </c>
      <c r="AU128" s="15" t="s">
        <v>84</v>
      </c>
      <c r="AY128" s="15" t="s">
        <v>121</v>
      </c>
      <c r="BE128" s="215">
        <f>IF(N128="základní",J128,0)</f>
        <v>0</v>
      </c>
      <c r="BF128" s="215">
        <f>IF(N128="snížená",J128,0)</f>
        <v>0</v>
      </c>
      <c r="BG128" s="215">
        <f>IF(N128="zákl. přenesená",J128,0)</f>
        <v>0</v>
      </c>
      <c r="BH128" s="215">
        <f>IF(N128="sníž. přenesená",J128,0)</f>
        <v>0</v>
      </c>
      <c r="BI128" s="215">
        <f>IF(N128="nulová",J128,0)</f>
        <v>0</v>
      </c>
      <c r="BJ128" s="15" t="s">
        <v>82</v>
      </c>
      <c r="BK128" s="215">
        <f>ROUND(I128*H128,2)</f>
        <v>0</v>
      </c>
      <c r="BL128" s="15" t="s">
        <v>128</v>
      </c>
      <c r="BM128" s="15" t="s">
        <v>196</v>
      </c>
    </row>
    <row r="129" s="1" customFormat="1">
      <c r="B129" s="36"/>
      <c r="C129" s="37"/>
      <c r="D129" s="216" t="s">
        <v>130</v>
      </c>
      <c r="E129" s="37"/>
      <c r="F129" s="217" t="s">
        <v>197</v>
      </c>
      <c r="G129" s="37"/>
      <c r="H129" s="37"/>
      <c r="I129" s="129"/>
      <c r="J129" s="37"/>
      <c r="K129" s="37"/>
      <c r="L129" s="41"/>
      <c r="M129" s="218"/>
      <c r="N129" s="77"/>
      <c r="O129" s="77"/>
      <c r="P129" s="77"/>
      <c r="Q129" s="77"/>
      <c r="R129" s="77"/>
      <c r="S129" s="77"/>
      <c r="T129" s="78"/>
      <c r="AT129" s="15" t="s">
        <v>130</v>
      </c>
      <c r="AU129" s="15" t="s">
        <v>84</v>
      </c>
    </row>
    <row r="130" s="12" customFormat="1">
      <c r="B130" s="229"/>
      <c r="C130" s="230"/>
      <c r="D130" s="216" t="s">
        <v>132</v>
      </c>
      <c r="E130" s="231" t="s">
        <v>1</v>
      </c>
      <c r="F130" s="232" t="s">
        <v>192</v>
      </c>
      <c r="G130" s="230"/>
      <c r="H130" s="233">
        <v>160</v>
      </c>
      <c r="I130" s="234"/>
      <c r="J130" s="230"/>
      <c r="K130" s="230"/>
      <c r="L130" s="235"/>
      <c r="M130" s="236"/>
      <c r="N130" s="237"/>
      <c r="O130" s="237"/>
      <c r="P130" s="237"/>
      <c r="Q130" s="237"/>
      <c r="R130" s="237"/>
      <c r="S130" s="237"/>
      <c r="T130" s="238"/>
      <c r="AT130" s="239" t="s">
        <v>132</v>
      </c>
      <c r="AU130" s="239" t="s">
        <v>84</v>
      </c>
      <c r="AV130" s="12" t="s">
        <v>84</v>
      </c>
      <c r="AW130" s="12" t="s">
        <v>35</v>
      </c>
      <c r="AX130" s="12" t="s">
        <v>82</v>
      </c>
      <c r="AY130" s="239" t="s">
        <v>121</v>
      </c>
    </row>
    <row r="131" s="1" customFormat="1" ht="16.5" customHeight="1">
      <c r="B131" s="36"/>
      <c r="C131" s="204" t="s">
        <v>198</v>
      </c>
      <c r="D131" s="204" t="s">
        <v>123</v>
      </c>
      <c r="E131" s="205" t="s">
        <v>199</v>
      </c>
      <c r="F131" s="206" t="s">
        <v>200</v>
      </c>
      <c r="G131" s="207" t="s">
        <v>201</v>
      </c>
      <c r="H131" s="208">
        <v>2</v>
      </c>
      <c r="I131" s="209"/>
      <c r="J131" s="210">
        <f>ROUND(I131*H131,2)</f>
        <v>0</v>
      </c>
      <c r="K131" s="206" t="s">
        <v>1</v>
      </c>
      <c r="L131" s="41"/>
      <c r="M131" s="211" t="s">
        <v>1</v>
      </c>
      <c r="N131" s="212" t="s">
        <v>45</v>
      </c>
      <c r="O131" s="77"/>
      <c r="P131" s="213">
        <f>O131*H131</f>
        <v>0</v>
      </c>
      <c r="Q131" s="213">
        <v>0</v>
      </c>
      <c r="R131" s="213">
        <f>Q131*H131</f>
        <v>0</v>
      </c>
      <c r="S131" s="213">
        <v>0</v>
      </c>
      <c r="T131" s="214">
        <f>S131*H131</f>
        <v>0</v>
      </c>
      <c r="AR131" s="15" t="s">
        <v>128</v>
      </c>
      <c r="AT131" s="15" t="s">
        <v>123</v>
      </c>
      <c r="AU131" s="15" t="s">
        <v>84</v>
      </c>
      <c r="AY131" s="15" t="s">
        <v>121</v>
      </c>
      <c r="BE131" s="215">
        <f>IF(N131="základní",J131,0)</f>
        <v>0</v>
      </c>
      <c r="BF131" s="215">
        <f>IF(N131="snížená",J131,0)</f>
        <v>0</v>
      </c>
      <c r="BG131" s="215">
        <f>IF(N131="zákl. přenesená",J131,0)</f>
        <v>0</v>
      </c>
      <c r="BH131" s="215">
        <f>IF(N131="sníž. přenesená",J131,0)</f>
        <v>0</v>
      </c>
      <c r="BI131" s="215">
        <f>IF(N131="nulová",J131,0)</f>
        <v>0</v>
      </c>
      <c r="BJ131" s="15" t="s">
        <v>82</v>
      </c>
      <c r="BK131" s="215">
        <f>ROUND(I131*H131,2)</f>
        <v>0</v>
      </c>
      <c r="BL131" s="15" t="s">
        <v>128</v>
      </c>
      <c r="BM131" s="15" t="s">
        <v>202</v>
      </c>
    </row>
    <row r="132" s="1" customFormat="1">
      <c r="B132" s="36"/>
      <c r="C132" s="37"/>
      <c r="D132" s="216" t="s">
        <v>130</v>
      </c>
      <c r="E132" s="37"/>
      <c r="F132" s="217" t="s">
        <v>203</v>
      </c>
      <c r="G132" s="37"/>
      <c r="H132" s="37"/>
      <c r="I132" s="129"/>
      <c r="J132" s="37"/>
      <c r="K132" s="37"/>
      <c r="L132" s="41"/>
      <c r="M132" s="218"/>
      <c r="N132" s="77"/>
      <c r="O132" s="77"/>
      <c r="P132" s="77"/>
      <c r="Q132" s="77"/>
      <c r="R132" s="77"/>
      <c r="S132" s="77"/>
      <c r="T132" s="78"/>
      <c r="AT132" s="15" t="s">
        <v>130</v>
      </c>
      <c r="AU132" s="15" t="s">
        <v>84</v>
      </c>
    </row>
    <row r="133" s="1" customFormat="1" ht="16.5" customHeight="1">
      <c r="B133" s="36"/>
      <c r="C133" s="204" t="s">
        <v>204</v>
      </c>
      <c r="D133" s="204" t="s">
        <v>123</v>
      </c>
      <c r="E133" s="205" t="s">
        <v>205</v>
      </c>
      <c r="F133" s="206" t="s">
        <v>206</v>
      </c>
      <c r="G133" s="207" t="s">
        <v>207</v>
      </c>
      <c r="H133" s="208">
        <v>1</v>
      </c>
      <c r="I133" s="209"/>
      <c r="J133" s="210">
        <f>ROUND(I133*H133,2)</f>
        <v>0</v>
      </c>
      <c r="K133" s="206" t="s">
        <v>1</v>
      </c>
      <c r="L133" s="41"/>
      <c r="M133" s="211" t="s">
        <v>1</v>
      </c>
      <c r="N133" s="212" t="s">
        <v>45</v>
      </c>
      <c r="O133" s="77"/>
      <c r="P133" s="213">
        <f>O133*H133</f>
        <v>0</v>
      </c>
      <c r="Q133" s="213">
        <v>0</v>
      </c>
      <c r="R133" s="213">
        <f>Q133*H133</f>
        <v>0</v>
      </c>
      <c r="S133" s="213">
        <v>0</v>
      </c>
      <c r="T133" s="214">
        <f>S133*H133</f>
        <v>0</v>
      </c>
      <c r="AR133" s="15" t="s">
        <v>128</v>
      </c>
      <c r="AT133" s="15" t="s">
        <v>123</v>
      </c>
      <c r="AU133" s="15" t="s">
        <v>84</v>
      </c>
      <c r="AY133" s="15" t="s">
        <v>121</v>
      </c>
      <c r="BE133" s="215">
        <f>IF(N133="základní",J133,0)</f>
        <v>0</v>
      </c>
      <c r="BF133" s="215">
        <f>IF(N133="snížená",J133,0)</f>
        <v>0</v>
      </c>
      <c r="BG133" s="215">
        <f>IF(N133="zákl. přenesená",J133,0)</f>
        <v>0</v>
      </c>
      <c r="BH133" s="215">
        <f>IF(N133="sníž. přenesená",J133,0)</f>
        <v>0</v>
      </c>
      <c r="BI133" s="215">
        <f>IF(N133="nulová",J133,0)</f>
        <v>0</v>
      </c>
      <c r="BJ133" s="15" t="s">
        <v>82</v>
      </c>
      <c r="BK133" s="215">
        <f>ROUND(I133*H133,2)</f>
        <v>0</v>
      </c>
      <c r="BL133" s="15" t="s">
        <v>128</v>
      </c>
      <c r="BM133" s="15" t="s">
        <v>208</v>
      </c>
    </row>
    <row r="134" s="1" customFormat="1">
      <c r="B134" s="36"/>
      <c r="C134" s="37"/>
      <c r="D134" s="216" t="s">
        <v>130</v>
      </c>
      <c r="E134" s="37"/>
      <c r="F134" s="217" t="s">
        <v>203</v>
      </c>
      <c r="G134" s="37"/>
      <c r="H134" s="37"/>
      <c r="I134" s="129"/>
      <c r="J134" s="37"/>
      <c r="K134" s="37"/>
      <c r="L134" s="41"/>
      <c r="M134" s="218"/>
      <c r="N134" s="77"/>
      <c r="O134" s="77"/>
      <c r="P134" s="77"/>
      <c r="Q134" s="77"/>
      <c r="R134" s="77"/>
      <c r="S134" s="77"/>
      <c r="T134" s="78"/>
      <c r="AT134" s="15" t="s">
        <v>130</v>
      </c>
      <c r="AU134" s="15" t="s">
        <v>84</v>
      </c>
    </row>
    <row r="135" s="1" customFormat="1" ht="16.5" customHeight="1">
      <c r="B135" s="36"/>
      <c r="C135" s="204" t="s">
        <v>209</v>
      </c>
      <c r="D135" s="204" t="s">
        <v>123</v>
      </c>
      <c r="E135" s="205" t="s">
        <v>210</v>
      </c>
      <c r="F135" s="206" t="s">
        <v>211</v>
      </c>
      <c r="G135" s="207" t="s">
        <v>201</v>
      </c>
      <c r="H135" s="208">
        <v>30</v>
      </c>
      <c r="I135" s="209"/>
      <c r="J135" s="210">
        <f>ROUND(I135*H135,2)</f>
        <v>0</v>
      </c>
      <c r="K135" s="206" t="s">
        <v>127</v>
      </c>
      <c r="L135" s="41"/>
      <c r="M135" s="211" t="s">
        <v>1</v>
      </c>
      <c r="N135" s="212" t="s">
        <v>45</v>
      </c>
      <c r="O135" s="77"/>
      <c r="P135" s="213">
        <f>O135*H135</f>
        <v>0</v>
      </c>
      <c r="Q135" s="213">
        <v>0</v>
      </c>
      <c r="R135" s="213">
        <f>Q135*H135</f>
        <v>0</v>
      </c>
      <c r="S135" s="213">
        <v>0</v>
      </c>
      <c r="T135" s="214">
        <f>S135*H135</f>
        <v>0</v>
      </c>
      <c r="AR135" s="15" t="s">
        <v>128</v>
      </c>
      <c r="AT135" s="15" t="s">
        <v>123</v>
      </c>
      <c r="AU135" s="15" t="s">
        <v>84</v>
      </c>
      <c r="AY135" s="15" t="s">
        <v>121</v>
      </c>
      <c r="BE135" s="215">
        <f>IF(N135="základní",J135,0)</f>
        <v>0</v>
      </c>
      <c r="BF135" s="215">
        <f>IF(N135="snížená",J135,0)</f>
        <v>0</v>
      </c>
      <c r="BG135" s="215">
        <f>IF(N135="zákl. přenesená",J135,0)</f>
        <v>0</v>
      </c>
      <c r="BH135" s="215">
        <f>IF(N135="sníž. přenesená",J135,0)</f>
        <v>0</v>
      </c>
      <c r="BI135" s="215">
        <f>IF(N135="nulová",J135,0)</f>
        <v>0</v>
      </c>
      <c r="BJ135" s="15" t="s">
        <v>82</v>
      </c>
      <c r="BK135" s="215">
        <f>ROUND(I135*H135,2)</f>
        <v>0</v>
      </c>
      <c r="BL135" s="15" t="s">
        <v>128</v>
      </c>
      <c r="BM135" s="15" t="s">
        <v>212</v>
      </c>
    </row>
    <row r="136" s="10" customFormat="1" ht="22.8" customHeight="1">
      <c r="B136" s="188"/>
      <c r="C136" s="189"/>
      <c r="D136" s="190" t="s">
        <v>73</v>
      </c>
      <c r="E136" s="202" t="s">
        <v>139</v>
      </c>
      <c r="F136" s="202" t="s">
        <v>213</v>
      </c>
      <c r="G136" s="189"/>
      <c r="H136" s="189"/>
      <c r="I136" s="192"/>
      <c r="J136" s="203">
        <f>BK136</f>
        <v>0</v>
      </c>
      <c r="K136" s="189"/>
      <c r="L136" s="194"/>
      <c r="M136" s="195"/>
      <c r="N136" s="196"/>
      <c r="O136" s="196"/>
      <c r="P136" s="197">
        <f>SUM(P137:P154)</f>
        <v>0</v>
      </c>
      <c r="Q136" s="196"/>
      <c r="R136" s="197">
        <f>SUM(R137:R154)</f>
        <v>42.168333920000009</v>
      </c>
      <c r="S136" s="196"/>
      <c r="T136" s="198">
        <f>SUM(T137:T154)</f>
        <v>0</v>
      </c>
      <c r="AR136" s="199" t="s">
        <v>82</v>
      </c>
      <c r="AT136" s="200" t="s">
        <v>73</v>
      </c>
      <c r="AU136" s="200" t="s">
        <v>82</v>
      </c>
      <c r="AY136" s="199" t="s">
        <v>121</v>
      </c>
      <c r="BK136" s="201">
        <f>SUM(BK137:BK154)</f>
        <v>0</v>
      </c>
    </row>
    <row r="137" s="1" customFormat="1" ht="16.5" customHeight="1">
      <c r="B137" s="36"/>
      <c r="C137" s="204" t="s">
        <v>214</v>
      </c>
      <c r="D137" s="204" t="s">
        <v>123</v>
      </c>
      <c r="E137" s="205" t="s">
        <v>215</v>
      </c>
      <c r="F137" s="206" t="s">
        <v>216</v>
      </c>
      <c r="G137" s="207" t="s">
        <v>142</v>
      </c>
      <c r="H137" s="208">
        <v>14.888</v>
      </c>
      <c r="I137" s="209"/>
      <c r="J137" s="210">
        <f>ROUND(I137*H137,2)</f>
        <v>0</v>
      </c>
      <c r="K137" s="206" t="s">
        <v>127</v>
      </c>
      <c r="L137" s="41"/>
      <c r="M137" s="211" t="s">
        <v>1</v>
      </c>
      <c r="N137" s="212" t="s">
        <v>45</v>
      </c>
      <c r="O137" s="77"/>
      <c r="P137" s="213">
        <f>O137*H137</f>
        <v>0</v>
      </c>
      <c r="Q137" s="213">
        <v>2.8089400000000002</v>
      </c>
      <c r="R137" s="213">
        <f>Q137*H137</f>
        <v>41.819498720000006</v>
      </c>
      <c r="S137" s="213">
        <v>0</v>
      </c>
      <c r="T137" s="214">
        <f>S137*H137</f>
        <v>0</v>
      </c>
      <c r="AR137" s="15" t="s">
        <v>128</v>
      </c>
      <c r="AT137" s="15" t="s">
        <v>123</v>
      </c>
      <c r="AU137" s="15" t="s">
        <v>84</v>
      </c>
      <c r="AY137" s="15" t="s">
        <v>121</v>
      </c>
      <c r="BE137" s="215">
        <f>IF(N137="základní",J137,0)</f>
        <v>0</v>
      </c>
      <c r="BF137" s="215">
        <f>IF(N137="snížená",J137,0)</f>
        <v>0</v>
      </c>
      <c r="BG137" s="215">
        <f>IF(N137="zákl. přenesená",J137,0)</f>
        <v>0</v>
      </c>
      <c r="BH137" s="215">
        <f>IF(N137="sníž. přenesená",J137,0)</f>
        <v>0</v>
      </c>
      <c r="BI137" s="215">
        <f>IF(N137="nulová",J137,0)</f>
        <v>0</v>
      </c>
      <c r="BJ137" s="15" t="s">
        <v>82</v>
      </c>
      <c r="BK137" s="215">
        <f>ROUND(I137*H137,2)</f>
        <v>0</v>
      </c>
      <c r="BL137" s="15" t="s">
        <v>128</v>
      </c>
      <c r="BM137" s="15" t="s">
        <v>217</v>
      </c>
    </row>
    <row r="138" s="1" customFormat="1">
      <c r="B138" s="36"/>
      <c r="C138" s="37"/>
      <c r="D138" s="216" t="s">
        <v>130</v>
      </c>
      <c r="E138" s="37"/>
      <c r="F138" s="217" t="s">
        <v>218</v>
      </c>
      <c r="G138" s="37"/>
      <c r="H138" s="37"/>
      <c r="I138" s="129"/>
      <c r="J138" s="37"/>
      <c r="K138" s="37"/>
      <c r="L138" s="41"/>
      <c r="M138" s="218"/>
      <c r="N138" s="77"/>
      <c r="O138" s="77"/>
      <c r="P138" s="77"/>
      <c r="Q138" s="77"/>
      <c r="R138" s="77"/>
      <c r="S138" s="77"/>
      <c r="T138" s="78"/>
      <c r="AT138" s="15" t="s">
        <v>130</v>
      </c>
      <c r="AU138" s="15" t="s">
        <v>84</v>
      </c>
    </row>
    <row r="139" s="11" customFormat="1">
      <c r="B139" s="219"/>
      <c r="C139" s="220"/>
      <c r="D139" s="216" t="s">
        <v>132</v>
      </c>
      <c r="E139" s="221" t="s">
        <v>1</v>
      </c>
      <c r="F139" s="222" t="s">
        <v>219</v>
      </c>
      <c r="G139" s="220"/>
      <c r="H139" s="221" t="s">
        <v>1</v>
      </c>
      <c r="I139" s="223"/>
      <c r="J139" s="220"/>
      <c r="K139" s="220"/>
      <c r="L139" s="224"/>
      <c r="M139" s="225"/>
      <c r="N139" s="226"/>
      <c r="O139" s="226"/>
      <c r="P139" s="226"/>
      <c r="Q139" s="226"/>
      <c r="R139" s="226"/>
      <c r="S139" s="226"/>
      <c r="T139" s="227"/>
      <c r="AT139" s="228" t="s">
        <v>132</v>
      </c>
      <c r="AU139" s="228" t="s">
        <v>84</v>
      </c>
      <c r="AV139" s="11" t="s">
        <v>82</v>
      </c>
      <c r="AW139" s="11" t="s">
        <v>35</v>
      </c>
      <c r="AX139" s="11" t="s">
        <v>74</v>
      </c>
      <c r="AY139" s="228" t="s">
        <v>121</v>
      </c>
    </row>
    <row r="140" s="12" customFormat="1">
      <c r="B140" s="229"/>
      <c r="C140" s="230"/>
      <c r="D140" s="216" t="s">
        <v>132</v>
      </c>
      <c r="E140" s="231" t="s">
        <v>1</v>
      </c>
      <c r="F140" s="232" t="s">
        <v>180</v>
      </c>
      <c r="G140" s="230"/>
      <c r="H140" s="233">
        <v>7.4160000000000004</v>
      </c>
      <c r="I140" s="234"/>
      <c r="J140" s="230"/>
      <c r="K140" s="230"/>
      <c r="L140" s="235"/>
      <c r="M140" s="236"/>
      <c r="N140" s="237"/>
      <c r="O140" s="237"/>
      <c r="P140" s="237"/>
      <c r="Q140" s="237"/>
      <c r="R140" s="237"/>
      <c r="S140" s="237"/>
      <c r="T140" s="238"/>
      <c r="AT140" s="239" t="s">
        <v>132</v>
      </c>
      <c r="AU140" s="239" t="s">
        <v>84</v>
      </c>
      <c r="AV140" s="12" t="s">
        <v>84</v>
      </c>
      <c r="AW140" s="12" t="s">
        <v>35</v>
      </c>
      <c r="AX140" s="12" t="s">
        <v>74</v>
      </c>
      <c r="AY140" s="239" t="s">
        <v>121</v>
      </c>
    </row>
    <row r="141" s="11" customFormat="1">
      <c r="B141" s="219"/>
      <c r="C141" s="220"/>
      <c r="D141" s="216" t="s">
        <v>132</v>
      </c>
      <c r="E141" s="221" t="s">
        <v>1</v>
      </c>
      <c r="F141" s="222" t="s">
        <v>220</v>
      </c>
      <c r="G141" s="220"/>
      <c r="H141" s="221" t="s">
        <v>1</v>
      </c>
      <c r="I141" s="223"/>
      <c r="J141" s="220"/>
      <c r="K141" s="220"/>
      <c r="L141" s="224"/>
      <c r="M141" s="225"/>
      <c r="N141" s="226"/>
      <c r="O141" s="226"/>
      <c r="P141" s="226"/>
      <c r="Q141" s="226"/>
      <c r="R141" s="226"/>
      <c r="S141" s="226"/>
      <c r="T141" s="227"/>
      <c r="AT141" s="228" t="s">
        <v>132</v>
      </c>
      <c r="AU141" s="228" t="s">
        <v>84</v>
      </c>
      <c r="AV141" s="11" t="s">
        <v>82</v>
      </c>
      <c r="AW141" s="11" t="s">
        <v>35</v>
      </c>
      <c r="AX141" s="11" t="s">
        <v>74</v>
      </c>
      <c r="AY141" s="228" t="s">
        <v>121</v>
      </c>
    </row>
    <row r="142" s="12" customFormat="1">
      <c r="B142" s="229"/>
      <c r="C142" s="230"/>
      <c r="D142" s="216" t="s">
        <v>132</v>
      </c>
      <c r="E142" s="231" t="s">
        <v>1</v>
      </c>
      <c r="F142" s="232" t="s">
        <v>182</v>
      </c>
      <c r="G142" s="230"/>
      <c r="H142" s="233">
        <v>5.4720000000000004</v>
      </c>
      <c r="I142" s="234"/>
      <c r="J142" s="230"/>
      <c r="K142" s="230"/>
      <c r="L142" s="235"/>
      <c r="M142" s="236"/>
      <c r="N142" s="237"/>
      <c r="O142" s="237"/>
      <c r="P142" s="237"/>
      <c r="Q142" s="237"/>
      <c r="R142" s="237"/>
      <c r="S142" s="237"/>
      <c r="T142" s="238"/>
      <c r="AT142" s="239" t="s">
        <v>132</v>
      </c>
      <c r="AU142" s="239" t="s">
        <v>84</v>
      </c>
      <c r="AV142" s="12" t="s">
        <v>84</v>
      </c>
      <c r="AW142" s="12" t="s">
        <v>35</v>
      </c>
      <c r="AX142" s="12" t="s">
        <v>74</v>
      </c>
      <c r="AY142" s="239" t="s">
        <v>121</v>
      </c>
    </row>
    <row r="143" s="11" customFormat="1">
      <c r="B143" s="219"/>
      <c r="C143" s="220"/>
      <c r="D143" s="216" t="s">
        <v>132</v>
      </c>
      <c r="E143" s="221" t="s">
        <v>1</v>
      </c>
      <c r="F143" s="222" t="s">
        <v>173</v>
      </c>
      <c r="G143" s="220"/>
      <c r="H143" s="221" t="s">
        <v>1</v>
      </c>
      <c r="I143" s="223"/>
      <c r="J143" s="220"/>
      <c r="K143" s="220"/>
      <c r="L143" s="224"/>
      <c r="M143" s="225"/>
      <c r="N143" s="226"/>
      <c r="O143" s="226"/>
      <c r="P143" s="226"/>
      <c r="Q143" s="226"/>
      <c r="R143" s="226"/>
      <c r="S143" s="226"/>
      <c r="T143" s="227"/>
      <c r="AT143" s="228" t="s">
        <v>132</v>
      </c>
      <c r="AU143" s="228" t="s">
        <v>84</v>
      </c>
      <c r="AV143" s="11" t="s">
        <v>82</v>
      </c>
      <c r="AW143" s="11" t="s">
        <v>35</v>
      </c>
      <c r="AX143" s="11" t="s">
        <v>74</v>
      </c>
      <c r="AY143" s="228" t="s">
        <v>121</v>
      </c>
    </row>
    <row r="144" s="12" customFormat="1">
      <c r="B144" s="229"/>
      <c r="C144" s="230"/>
      <c r="D144" s="216" t="s">
        <v>132</v>
      </c>
      <c r="E144" s="231" t="s">
        <v>1</v>
      </c>
      <c r="F144" s="232" t="s">
        <v>84</v>
      </c>
      <c r="G144" s="230"/>
      <c r="H144" s="233">
        <v>2</v>
      </c>
      <c r="I144" s="234"/>
      <c r="J144" s="230"/>
      <c r="K144" s="230"/>
      <c r="L144" s="235"/>
      <c r="M144" s="236"/>
      <c r="N144" s="237"/>
      <c r="O144" s="237"/>
      <c r="P144" s="237"/>
      <c r="Q144" s="237"/>
      <c r="R144" s="237"/>
      <c r="S144" s="237"/>
      <c r="T144" s="238"/>
      <c r="AT144" s="239" t="s">
        <v>132</v>
      </c>
      <c r="AU144" s="239" t="s">
        <v>84</v>
      </c>
      <c r="AV144" s="12" t="s">
        <v>84</v>
      </c>
      <c r="AW144" s="12" t="s">
        <v>35</v>
      </c>
      <c r="AX144" s="12" t="s">
        <v>74</v>
      </c>
      <c r="AY144" s="239" t="s">
        <v>121</v>
      </c>
    </row>
    <row r="145" s="13" customFormat="1">
      <c r="B145" s="240"/>
      <c r="C145" s="241"/>
      <c r="D145" s="216" t="s">
        <v>132</v>
      </c>
      <c r="E145" s="242" t="s">
        <v>1</v>
      </c>
      <c r="F145" s="243" t="s">
        <v>147</v>
      </c>
      <c r="G145" s="241"/>
      <c r="H145" s="244">
        <v>14.888</v>
      </c>
      <c r="I145" s="245"/>
      <c r="J145" s="241"/>
      <c r="K145" s="241"/>
      <c r="L145" s="246"/>
      <c r="M145" s="247"/>
      <c r="N145" s="248"/>
      <c r="O145" s="248"/>
      <c r="P145" s="248"/>
      <c r="Q145" s="248"/>
      <c r="R145" s="248"/>
      <c r="S145" s="248"/>
      <c r="T145" s="249"/>
      <c r="AT145" s="250" t="s">
        <v>132</v>
      </c>
      <c r="AU145" s="250" t="s">
        <v>84</v>
      </c>
      <c r="AV145" s="13" t="s">
        <v>128</v>
      </c>
      <c r="AW145" s="13" t="s">
        <v>35</v>
      </c>
      <c r="AX145" s="13" t="s">
        <v>82</v>
      </c>
      <c r="AY145" s="250" t="s">
        <v>121</v>
      </c>
    </row>
    <row r="146" s="1" customFormat="1" ht="16.5" customHeight="1">
      <c r="B146" s="36"/>
      <c r="C146" s="204" t="s">
        <v>8</v>
      </c>
      <c r="D146" s="204" t="s">
        <v>123</v>
      </c>
      <c r="E146" s="205" t="s">
        <v>221</v>
      </c>
      <c r="F146" s="206" t="s">
        <v>222</v>
      </c>
      <c r="G146" s="207" t="s">
        <v>126</v>
      </c>
      <c r="H146" s="208">
        <v>42.960000000000001</v>
      </c>
      <c r="I146" s="209"/>
      <c r="J146" s="210">
        <f>ROUND(I146*H146,2)</f>
        <v>0</v>
      </c>
      <c r="K146" s="206" t="s">
        <v>127</v>
      </c>
      <c r="L146" s="41"/>
      <c r="M146" s="211" t="s">
        <v>1</v>
      </c>
      <c r="N146" s="212" t="s">
        <v>45</v>
      </c>
      <c r="O146" s="77"/>
      <c r="P146" s="213">
        <f>O146*H146</f>
        <v>0</v>
      </c>
      <c r="Q146" s="213">
        <v>0.00726</v>
      </c>
      <c r="R146" s="213">
        <f>Q146*H146</f>
        <v>0.31188959999999999</v>
      </c>
      <c r="S146" s="213">
        <v>0</v>
      </c>
      <c r="T146" s="214">
        <f>S146*H146</f>
        <v>0</v>
      </c>
      <c r="AR146" s="15" t="s">
        <v>128</v>
      </c>
      <c r="AT146" s="15" t="s">
        <v>123</v>
      </c>
      <c r="AU146" s="15" t="s">
        <v>84</v>
      </c>
      <c r="AY146" s="15" t="s">
        <v>121</v>
      </c>
      <c r="BE146" s="215">
        <f>IF(N146="základní",J146,0)</f>
        <v>0</v>
      </c>
      <c r="BF146" s="215">
        <f>IF(N146="snížená",J146,0)</f>
        <v>0</v>
      </c>
      <c r="BG146" s="215">
        <f>IF(N146="zákl. přenesená",J146,0)</f>
        <v>0</v>
      </c>
      <c r="BH146" s="215">
        <f>IF(N146="sníž. přenesená",J146,0)</f>
        <v>0</v>
      </c>
      <c r="BI146" s="215">
        <f>IF(N146="nulová",J146,0)</f>
        <v>0</v>
      </c>
      <c r="BJ146" s="15" t="s">
        <v>82</v>
      </c>
      <c r="BK146" s="215">
        <f>ROUND(I146*H146,2)</f>
        <v>0</v>
      </c>
      <c r="BL146" s="15" t="s">
        <v>128</v>
      </c>
      <c r="BM146" s="15" t="s">
        <v>223</v>
      </c>
    </row>
    <row r="147" s="1" customFormat="1">
      <c r="B147" s="36"/>
      <c r="C147" s="37"/>
      <c r="D147" s="216" t="s">
        <v>130</v>
      </c>
      <c r="E147" s="37"/>
      <c r="F147" s="217" t="s">
        <v>224</v>
      </c>
      <c r="G147" s="37"/>
      <c r="H147" s="37"/>
      <c r="I147" s="129"/>
      <c r="J147" s="37"/>
      <c r="K147" s="37"/>
      <c r="L147" s="41"/>
      <c r="M147" s="218"/>
      <c r="N147" s="77"/>
      <c r="O147" s="77"/>
      <c r="P147" s="77"/>
      <c r="Q147" s="77"/>
      <c r="R147" s="77"/>
      <c r="S147" s="77"/>
      <c r="T147" s="78"/>
      <c r="AT147" s="15" t="s">
        <v>130</v>
      </c>
      <c r="AU147" s="15" t="s">
        <v>84</v>
      </c>
    </row>
    <row r="148" s="11" customFormat="1">
      <c r="B148" s="219"/>
      <c r="C148" s="220"/>
      <c r="D148" s="216" t="s">
        <v>132</v>
      </c>
      <c r="E148" s="221" t="s">
        <v>1</v>
      </c>
      <c r="F148" s="222" t="s">
        <v>219</v>
      </c>
      <c r="G148" s="220"/>
      <c r="H148" s="221" t="s">
        <v>1</v>
      </c>
      <c r="I148" s="223"/>
      <c r="J148" s="220"/>
      <c r="K148" s="220"/>
      <c r="L148" s="224"/>
      <c r="M148" s="225"/>
      <c r="N148" s="226"/>
      <c r="O148" s="226"/>
      <c r="P148" s="226"/>
      <c r="Q148" s="226"/>
      <c r="R148" s="226"/>
      <c r="S148" s="226"/>
      <c r="T148" s="227"/>
      <c r="AT148" s="228" t="s">
        <v>132</v>
      </c>
      <c r="AU148" s="228" t="s">
        <v>84</v>
      </c>
      <c r="AV148" s="11" t="s">
        <v>82</v>
      </c>
      <c r="AW148" s="11" t="s">
        <v>35</v>
      </c>
      <c r="AX148" s="11" t="s">
        <v>74</v>
      </c>
      <c r="AY148" s="228" t="s">
        <v>121</v>
      </c>
    </row>
    <row r="149" s="12" customFormat="1">
      <c r="B149" s="229"/>
      <c r="C149" s="230"/>
      <c r="D149" s="216" t="s">
        <v>132</v>
      </c>
      <c r="E149" s="231" t="s">
        <v>1</v>
      </c>
      <c r="F149" s="232" t="s">
        <v>225</v>
      </c>
      <c r="G149" s="230"/>
      <c r="H149" s="233">
        <v>24.719999999999999</v>
      </c>
      <c r="I149" s="234"/>
      <c r="J149" s="230"/>
      <c r="K149" s="230"/>
      <c r="L149" s="235"/>
      <c r="M149" s="236"/>
      <c r="N149" s="237"/>
      <c r="O149" s="237"/>
      <c r="P149" s="237"/>
      <c r="Q149" s="237"/>
      <c r="R149" s="237"/>
      <c r="S149" s="237"/>
      <c r="T149" s="238"/>
      <c r="AT149" s="239" t="s">
        <v>132</v>
      </c>
      <c r="AU149" s="239" t="s">
        <v>84</v>
      </c>
      <c r="AV149" s="12" t="s">
        <v>84</v>
      </c>
      <c r="AW149" s="12" t="s">
        <v>35</v>
      </c>
      <c r="AX149" s="12" t="s">
        <v>74</v>
      </c>
      <c r="AY149" s="239" t="s">
        <v>121</v>
      </c>
    </row>
    <row r="150" s="11" customFormat="1">
      <c r="B150" s="219"/>
      <c r="C150" s="220"/>
      <c r="D150" s="216" t="s">
        <v>132</v>
      </c>
      <c r="E150" s="221" t="s">
        <v>1</v>
      </c>
      <c r="F150" s="222" t="s">
        <v>220</v>
      </c>
      <c r="G150" s="220"/>
      <c r="H150" s="221" t="s">
        <v>1</v>
      </c>
      <c r="I150" s="223"/>
      <c r="J150" s="220"/>
      <c r="K150" s="220"/>
      <c r="L150" s="224"/>
      <c r="M150" s="225"/>
      <c r="N150" s="226"/>
      <c r="O150" s="226"/>
      <c r="P150" s="226"/>
      <c r="Q150" s="226"/>
      <c r="R150" s="226"/>
      <c r="S150" s="226"/>
      <c r="T150" s="227"/>
      <c r="AT150" s="228" t="s">
        <v>132</v>
      </c>
      <c r="AU150" s="228" t="s">
        <v>84</v>
      </c>
      <c r="AV150" s="11" t="s">
        <v>82</v>
      </c>
      <c r="AW150" s="11" t="s">
        <v>35</v>
      </c>
      <c r="AX150" s="11" t="s">
        <v>74</v>
      </c>
      <c r="AY150" s="228" t="s">
        <v>121</v>
      </c>
    </row>
    <row r="151" s="12" customFormat="1">
      <c r="B151" s="229"/>
      <c r="C151" s="230"/>
      <c r="D151" s="216" t="s">
        <v>132</v>
      </c>
      <c r="E151" s="231" t="s">
        <v>1</v>
      </c>
      <c r="F151" s="232" t="s">
        <v>226</v>
      </c>
      <c r="G151" s="230"/>
      <c r="H151" s="233">
        <v>18.239999999999998</v>
      </c>
      <c r="I151" s="234"/>
      <c r="J151" s="230"/>
      <c r="K151" s="230"/>
      <c r="L151" s="235"/>
      <c r="M151" s="236"/>
      <c r="N151" s="237"/>
      <c r="O151" s="237"/>
      <c r="P151" s="237"/>
      <c r="Q151" s="237"/>
      <c r="R151" s="237"/>
      <c r="S151" s="237"/>
      <c r="T151" s="238"/>
      <c r="AT151" s="239" t="s">
        <v>132</v>
      </c>
      <c r="AU151" s="239" t="s">
        <v>84</v>
      </c>
      <c r="AV151" s="12" t="s">
        <v>84</v>
      </c>
      <c r="AW151" s="12" t="s">
        <v>35</v>
      </c>
      <c r="AX151" s="12" t="s">
        <v>74</v>
      </c>
      <c r="AY151" s="239" t="s">
        <v>121</v>
      </c>
    </row>
    <row r="152" s="13" customFormat="1">
      <c r="B152" s="240"/>
      <c r="C152" s="241"/>
      <c r="D152" s="216" t="s">
        <v>132</v>
      </c>
      <c r="E152" s="242" t="s">
        <v>1</v>
      </c>
      <c r="F152" s="243" t="s">
        <v>147</v>
      </c>
      <c r="G152" s="241"/>
      <c r="H152" s="244">
        <v>42.960000000000001</v>
      </c>
      <c r="I152" s="245"/>
      <c r="J152" s="241"/>
      <c r="K152" s="241"/>
      <c r="L152" s="246"/>
      <c r="M152" s="247"/>
      <c r="N152" s="248"/>
      <c r="O152" s="248"/>
      <c r="P152" s="248"/>
      <c r="Q152" s="248"/>
      <c r="R152" s="248"/>
      <c r="S152" s="248"/>
      <c r="T152" s="249"/>
      <c r="AT152" s="250" t="s">
        <v>132</v>
      </c>
      <c r="AU152" s="250" t="s">
        <v>84</v>
      </c>
      <c r="AV152" s="13" t="s">
        <v>128</v>
      </c>
      <c r="AW152" s="13" t="s">
        <v>35</v>
      </c>
      <c r="AX152" s="13" t="s">
        <v>82</v>
      </c>
      <c r="AY152" s="250" t="s">
        <v>121</v>
      </c>
    </row>
    <row r="153" s="1" customFormat="1" ht="16.5" customHeight="1">
      <c r="B153" s="36"/>
      <c r="C153" s="204" t="s">
        <v>227</v>
      </c>
      <c r="D153" s="204" t="s">
        <v>123</v>
      </c>
      <c r="E153" s="205" t="s">
        <v>228</v>
      </c>
      <c r="F153" s="206" t="s">
        <v>229</v>
      </c>
      <c r="G153" s="207" t="s">
        <v>126</v>
      </c>
      <c r="H153" s="208">
        <v>42.960000000000001</v>
      </c>
      <c r="I153" s="209"/>
      <c r="J153" s="210">
        <f>ROUND(I153*H153,2)</f>
        <v>0</v>
      </c>
      <c r="K153" s="206" t="s">
        <v>127</v>
      </c>
      <c r="L153" s="41"/>
      <c r="M153" s="211" t="s">
        <v>1</v>
      </c>
      <c r="N153" s="212" t="s">
        <v>45</v>
      </c>
      <c r="O153" s="77"/>
      <c r="P153" s="213">
        <f>O153*H153</f>
        <v>0</v>
      </c>
      <c r="Q153" s="213">
        <v>0.00085999999999999998</v>
      </c>
      <c r="R153" s="213">
        <f>Q153*H153</f>
        <v>0.036945600000000002</v>
      </c>
      <c r="S153" s="213">
        <v>0</v>
      </c>
      <c r="T153" s="214">
        <f>S153*H153</f>
        <v>0</v>
      </c>
      <c r="AR153" s="15" t="s">
        <v>128</v>
      </c>
      <c r="AT153" s="15" t="s">
        <v>123</v>
      </c>
      <c r="AU153" s="15" t="s">
        <v>84</v>
      </c>
      <c r="AY153" s="15" t="s">
        <v>121</v>
      </c>
      <c r="BE153" s="215">
        <f>IF(N153="základní",J153,0)</f>
        <v>0</v>
      </c>
      <c r="BF153" s="215">
        <f>IF(N153="snížená",J153,0)</f>
        <v>0</v>
      </c>
      <c r="BG153" s="215">
        <f>IF(N153="zákl. přenesená",J153,0)</f>
        <v>0</v>
      </c>
      <c r="BH153" s="215">
        <f>IF(N153="sníž. přenesená",J153,0)</f>
        <v>0</v>
      </c>
      <c r="BI153" s="215">
        <f>IF(N153="nulová",J153,0)</f>
        <v>0</v>
      </c>
      <c r="BJ153" s="15" t="s">
        <v>82</v>
      </c>
      <c r="BK153" s="215">
        <f>ROUND(I153*H153,2)</f>
        <v>0</v>
      </c>
      <c r="BL153" s="15" t="s">
        <v>128</v>
      </c>
      <c r="BM153" s="15" t="s">
        <v>230</v>
      </c>
    </row>
    <row r="154" s="1" customFormat="1">
      <c r="B154" s="36"/>
      <c r="C154" s="37"/>
      <c r="D154" s="216" t="s">
        <v>130</v>
      </c>
      <c r="E154" s="37"/>
      <c r="F154" s="217" t="s">
        <v>224</v>
      </c>
      <c r="G154" s="37"/>
      <c r="H154" s="37"/>
      <c r="I154" s="129"/>
      <c r="J154" s="37"/>
      <c r="K154" s="37"/>
      <c r="L154" s="41"/>
      <c r="M154" s="218"/>
      <c r="N154" s="77"/>
      <c r="O154" s="77"/>
      <c r="P154" s="77"/>
      <c r="Q154" s="77"/>
      <c r="R154" s="77"/>
      <c r="S154" s="77"/>
      <c r="T154" s="78"/>
      <c r="AT154" s="15" t="s">
        <v>130</v>
      </c>
      <c r="AU154" s="15" t="s">
        <v>84</v>
      </c>
    </row>
    <row r="155" s="10" customFormat="1" ht="22.8" customHeight="1">
      <c r="B155" s="188"/>
      <c r="C155" s="189"/>
      <c r="D155" s="190" t="s">
        <v>73</v>
      </c>
      <c r="E155" s="202" t="s">
        <v>128</v>
      </c>
      <c r="F155" s="202" t="s">
        <v>231</v>
      </c>
      <c r="G155" s="189"/>
      <c r="H155" s="189"/>
      <c r="I155" s="192"/>
      <c r="J155" s="203">
        <f>BK155</f>
        <v>0</v>
      </c>
      <c r="K155" s="189"/>
      <c r="L155" s="194"/>
      <c r="M155" s="195"/>
      <c r="N155" s="196"/>
      <c r="O155" s="196"/>
      <c r="P155" s="197">
        <f>SUM(P156:P180)</f>
        <v>0</v>
      </c>
      <c r="Q155" s="196"/>
      <c r="R155" s="197">
        <f>SUM(R156:R180)</f>
        <v>443.43469256000003</v>
      </c>
      <c r="S155" s="196"/>
      <c r="T155" s="198">
        <f>SUM(T156:T180)</f>
        <v>0</v>
      </c>
      <c r="AR155" s="199" t="s">
        <v>82</v>
      </c>
      <c r="AT155" s="200" t="s">
        <v>73</v>
      </c>
      <c r="AU155" s="200" t="s">
        <v>82</v>
      </c>
      <c r="AY155" s="199" t="s">
        <v>121</v>
      </c>
      <c r="BK155" s="201">
        <f>SUM(BK156:BK180)</f>
        <v>0</v>
      </c>
    </row>
    <row r="156" s="1" customFormat="1" ht="16.5" customHeight="1">
      <c r="B156" s="36"/>
      <c r="C156" s="204" t="s">
        <v>232</v>
      </c>
      <c r="D156" s="204" t="s">
        <v>123</v>
      </c>
      <c r="E156" s="205" t="s">
        <v>233</v>
      </c>
      <c r="F156" s="206" t="s">
        <v>234</v>
      </c>
      <c r="G156" s="207" t="s">
        <v>126</v>
      </c>
      <c r="H156" s="208">
        <v>201</v>
      </c>
      <c r="I156" s="209"/>
      <c r="J156" s="210">
        <f>ROUND(I156*H156,2)</f>
        <v>0</v>
      </c>
      <c r="K156" s="206" t="s">
        <v>127</v>
      </c>
      <c r="L156" s="41"/>
      <c r="M156" s="211" t="s">
        <v>1</v>
      </c>
      <c r="N156" s="212" t="s">
        <v>45</v>
      </c>
      <c r="O156" s="77"/>
      <c r="P156" s="213">
        <f>O156*H156</f>
        <v>0</v>
      </c>
      <c r="Q156" s="213">
        <v>0.63761000000000001</v>
      </c>
      <c r="R156" s="213">
        <f>Q156*H156</f>
        <v>128.15961000000002</v>
      </c>
      <c r="S156" s="213">
        <v>0</v>
      </c>
      <c r="T156" s="214">
        <f>S156*H156</f>
        <v>0</v>
      </c>
      <c r="AR156" s="15" t="s">
        <v>128</v>
      </c>
      <c r="AT156" s="15" t="s">
        <v>123</v>
      </c>
      <c r="AU156" s="15" t="s">
        <v>84</v>
      </c>
      <c r="AY156" s="15" t="s">
        <v>121</v>
      </c>
      <c r="BE156" s="215">
        <f>IF(N156="základní",J156,0)</f>
        <v>0</v>
      </c>
      <c r="BF156" s="215">
        <f>IF(N156="snížená",J156,0)</f>
        <v>0</v>
      </c>
      <c r="BG156" s="215">
        <f>IF(N156="zákl. přenesená",J156,0)</f>
        <v>0</v>
      </c>
      <c r="BH156" s="215">
        <f>IF(N156="sníž. přenesená",J156,0)</f>
        <v>0</v>
      </c>
      <c r="BI156" s="215">
        <f>IF(N156="nulová",J156,0)</f>
        <v>0</v>
      </c>
      <c r="BJ156" s="15" t="s">
        <v>82</v>
      </c>
      <c r="BK156" s="215">
        <f>ROUND(I156*H156,2)</f>
        <v>0</v>
      </c>
      <c r="BL156" s="15" t="s">
        <v>128</v>
      </c>
      <c r="BM156" s="15" t="s">
        <v>235</v>
      </c>
    </row>
    <row r="157" s="1" customFormat="1">
      <c r="B157" s="36"/>
      <c r="C157" s="37"/>
      <c r="D157" s="216" t="s">
        <v>130</v>
      </c>
      <c r="E157" s="37"/>
      <c r="F157" s="217" t="s">
        <v>236</v>
      </c>
      <c r="G157" s="37"/>
      <c r="H157" s="37"/>
      <c r="I157" s="129"/>
      <c r="J157" s="37"/>
      <c r="K157" s="37"/>
      <c r="L157" s="41"/>
      <c r="M157" s="218"/>
      <c r="N157" s="77"/>
      <c r="O157" s="77"/>
      <c r="P157" s="77"/>
      <c r="Q157" s="77"/>
      <c r="R157" s="77"/>
      <c r="S157" s="77"/>
      <c r="T157" s="78"/>
      <c r="AT157" s="15" t="s">
        <v>130</v>
      </c>
      <c r="AU157" s="15" t="s">
        <v>84</v>
      </c>
    </row>
    <row r="158" s="11" customFormat="1">
      <c r="B158" s="219"/>
      <c r="C158" s="220"/>
      <c r="D158" s="216" t="s">
        <v>132</v>
      </c>
      <c r="E158" s="221" t="s">
        <v>1</v>
      </c>
      <c r="F158" s="222" t="s">
        <v>237</v>
      </c>
      <c r="G158" s="220"/>
      <c r="H158" s="221" t="s">
        <v>1</v>
      </c>
      <c r="I158" s="223"/>
      <c r="J158" s="220"/>
      <c r="K158" s="220"/>
      <c r="L158" s="224"/>
      <c r="M158" s="225"/>
      <c r="N158" s="226"/>
      <c r="O158" s="226"/>
      <c r="P158" s="226"/>
      <c r="Q158" s="226"/>
      <c r="R158" s="226"/>
      <c r="S158" s="226"/>
      <c r="T158" s="227"/>
      <c r="AT158" s="228" t="s">
        <v>132</v>
      </c>
      <c r="AU158" s="228" t="s">
        <v>84</v>
      </c>
      <c r="AV158" s="11" t="s">
        <v>82</v>
      </c>
      <c r="AW158" s="11" t="s">
        <v>35</v>
      </c>
      <c r="AX158" s="11" t="s">
        <v>74</v>
      </c>
      <c r="AY158" s="228" t="s">
        <v>121</v>
      </c>
    </row>
    <row r="159" s="12" customFormat="1">
      <c r="B159" s="229"/>
      <c r="C159" s="230"/>
      <c r="D159" s="216" t="s">
        <v>132</v>
      </c>
      <c r="E159" s="231" t="s">
        <v>1</v>
      </c>
      <c r="F159" s="232" t="s">
        <v>238</v>
      </c>
      <c r="G159" s="230"/>
      <c r="H159" s="233">
        <v>73</v>
      </c>
      <c r="I159" s="234"/>
      <c r="J159" s="230"/>
      <c r="K159" s="230"/>
      <c r="L159" s="235"/>
      <c r="M159" s="236"/>
      <c r="N159" s="237"/>
      <c r="O159" s="237"/>
      <c r="P159" s="237"/>
      <c r="Q159" s="237"/>
      <c r="R159" s="237"/>
      <c r="S159" s="237"/>
      <c r="T159" s="238"/>
      <c r="AT159" s="239" t="s">
        <v>132</v>
      </c>
      <c r="AU159" s="239" t="s">
        <v>84</v>
      </c>
      <c r="AV159" s="12" t="s">
        <v>84</v>
      </c>
      <c r="AW159" s="12" t="s">
        <v>35</v>
      </c>
      <c r="AX159" s="12" t="s">
        <v>74</v>
      </c>
      <c r="AY159" s="239" t="s">
        <v>121</v>
      </c>
    </row>
    <row r="160" s="11" customFormat="1">
      <c r="B160" s="219"/>
      <c r="C160" s="220"/>
      <c r="D160" s="216" t="s">
        <v>132</v>
      </c>
      <c r="E160" s="221" t="s">
        <v>1</v>
      </c>
      <c r="F160" s="222" t="s">
        <v>133</v>
      </c>
      <c r="G160" s="220"/>
      <c r="H160" s="221" t="s">
        <v>1</v>
      </c>
      <c r="I160" s="223"/>
      <c r="J160" s="220"/>
      <c r="K160" s="220"/>
      <c r="L160" s="224"/>
      <c r="M160" s="225"/>
      <c r="N160" s="226"/>
      <c r="O160" s="226"/>
      <c r="P160" s="226"/>
      <c r="Q160" s="226"/>
      <c r="R160" s="226"/>
      <c r="S160" s="226"/>
      <c r="T160" s="227"/>
      <c r="AT160" s="228" t="s">
        <v>132</v>
      </c>
      <c r="AU160" s="228" t="s">
        <v>84</v>
      </c>
      <c r="AV160" s="11" t="s">
        <v>82</v>
      </c>
      <c r="AW160" s="11" t="s">
        <v>35</v>
      </c>
      <c r="AX160" s="11" t="s">
        <v>74</v>
      </c>
      <c r="AY160" s="228" t="s">
        <v>121</v>
      </c>
    </row>
    <row r="161" s="12" customFormat="1">
      <c r="B161" s="229"/>
      <c r="C161" s="230"/>
      <c r="D161" s="216" t="s">
        <v>132</v>
      </c>
      <c r="E161" s="231" t="s">
        <v>1</v>
      </c>
      <c r="F161" s="232" t="s">
        <v>134</v>
      </c>
      <c r="G161" s="230"/>
      <c r="H161" s="233">
        <v>128</v>
      </c>
      <c r="I161" s="234"/>
      <c r="J161" s="230"/>
      <c r="K161" s="230"/>
      <c r="L161" s="235"/>
      <c r="M161" s="236"/>
      <c r="N161" s="237"/>
      <c r="O161" s="237"/>
      <c r="P161" s="237"/>
      <c r="Q161" s="237"/>
      <c r="R161" s="237"/>
      <c r="S161" s="237"/>
      <c r="T161" s="238"/>
      <c r="AT161" s="239" t="s">
        <v>132</v>
      </c>
      <c r="AU161" s="239" t="s">
        <v>84</v>
      </c>
      <c r="AV161" s="12" t="s">
        <v>84</v>
      </c>
      <c r="AW161" s="12" t="s">
        <v>35</v>
      </c>
      <c r="AX161" s="12" t="s">
        <v>74</v>
      </c>
      <c r="AY161" s="239" t="s">
        <v>121</v>
      </c>
    </row>
    <row r="162" s="13" customFormat="1">
      <c r="B162" s="240"/>
      <c r="C162" s="241"/>
      <c r="D162" s="216" t="s">
        <v>132</v>
      </c>
      <c r="E162" s="242" t="s">
        <v>1</v>
      </c>
      <c r="F162" s="243" t="s">
        <v>147</v>
      </c>
      <c r="G162" s="241"/>
      <c r="H162" s="244">
        <v>201</v>
      </c>
      <c r="I162" s="245"/>
      <c r="J162" s="241"/>
      <c r="K162" s="241"/>
      <c r="L162" s="246"/>
      <c r="M162" s="247"/>
      <c r="N162" s="248"/>
      <c r="O162" s="248"/>
      <c r="P162" s="248"/>
      <c r="Q162" s="248"/>
      <c r="R162" s="248"/>
      <c r="S162" s="248"/>
      <c r="T162" s="249"/>
      <c r="AT162" s="250" t="s">
        <v>132</v>
      </c>
      <c r="AU162" s="250" t="s">
        <v>84</v>
      </c>
      <c r="AV162" s="13" t="s">
        <v>128</v>
      </c>
      <c r="AW162" s="13" t="s">
        <v>35</v>
      </c>
      <c r="AX162" s="13" t="s">
        <v>82</v>
      </c>
      <c r="AY162" s="250" t="s">
        <v>121</v>
      </c>
    </row>
    <row r="163" s="1" customFormat="1" ht="16.5" customHeight="1">
      <c r="B163" s="36"/>
      <c r="C163" s="204" t="s">
        <v>239</v>
      </c>
      <c r="D163" s="204" t="s">
        <v>123</v>
      </c>
      <c r="E163" s="205" t="s">
        <v>240</v>
      </c>
      <c r="F163" s="206" t="s">
        <v>241</v>
      </c>
      <c r="G163" s="207" t="s">
        <v>142</v>
      </c>
      <c r="H163" s="208">
        <v>46</v>
      </c>
      <c r="I163" s="209"/>
      <c r="J163" s="210">
        <f>ROUND(I163*H163,2)</f>
        <v>0</v>
      </c>
      <c r="K163" s="206" t="s">
        <v>127</v>
      </c>
      <c r="L163" s="41"/>
      <c r="M163" s="211" t="s">
        <v>1</v>
      </c>
      <c r="N163" s="212" t="s">
        <v>45</v>
      </c>
      <c r="O163" s="77"/>
      <c r="P163" s="213">
        <f>O163*H163</f>
        <v>0</v>
      </c>
      <c r="Q163" s="213">
        <v>2.4340799999999998</v>
      </c>
      <c r="R163" s="213">
        <f>Q163*H163</f>
        <v>111.96767999999999</v>
      </c>
      <c r="S163" s="213">
        <v>0</v>
      </c>
      <c r="T163" s="214">
        <f>S163*H163</f>
        <v>0</v>
      </c>
      <c r="AR163" s="15" t="s">
        <v>128</v>
      </c>
      <c r="AT163" s="15" t="s">
        <v>123</v>
      </c>
      <c r="AU163" s="15" t="s">
        <v>84</v>
      </c>
      <c r="AY163" s="15" t="s">
        <v>121</v>
      </c>
      <c r="BE163" s="215">
        <f>IF(N163="základní",J163,0)</f>
        <v>0</v>
      </c>
      <c r="BF163" s="215">
        <f>IF(N163="snížená",J163,0)</f>
        <v>0</v>
      </c>
      <c r="BG163" s="215">
        <f>IF(N163="zákl. přenesená",J163,0)</f>
        <v>0</v>
      </c>
      <c r="BH163" s="215">
        <f>IF(N163="sníž. přenesená",J163,0)</f>
        <v>0</v>
      </c>
      <c r="BI163" s="215">
        <f>IF(N163="nulová",J163,0)</f>
        <v>0</v>
      </c>
      <c r="BJ163" s="15" t="s">
        <v>82</v>
      </c>
      <c r="BK163" s="215">
        <f>ROUND(I163*H163,2)</f>
        <v>0</v>
      </c>
      <c r="BL163" s="15" t="s">
        <v>128</v>
      </c>
      <c r="BM163" s="15" t="s">
        <v>242</v>
      </c>
    </row>
    <row r="164" s="1" customFormat="1">
      <c r="B164" s="36"/>
      <c r="C164" s="37"/>
      <c r="D164" s="216" t="s">
        <v>130</v>
      </c>
      <c r="E164" s="37"/>
      <c r="F164" s="217" t="s">
        <v>243</v>
      </c>
      <c r="G164" s="37"/>
      <c r="H164" s="37"/>
      <c r="I164" s="129"/>
      <c r="J164" s="37"/>
      <c r="K164" s="37"/>
      <c r="L164" s="41"/>
      <c r="M164" s="218"/>
      <c r="N164" s="77"/>
      <c r="O164" s="77"/>
      <c r="P164" s="77"/>
      <c r="Q164" s="77"/>
      <c r="R164" s="77"/>
      <c r="S164" s="77"/>
      <c r="T164" s="78"/>
      <c r="AT164" s="15" t="s">
        <v>130</v>
      </c>
      <c r="AU164" s="15" t="s">
        <v>84</v>
      </c>
    </row>
    <row r="165" s="1" customFormat="1" ht="16.5" customHeight="1">
      <c r="B165" s="36"/>
      <c r="C165" s="204" t="s">
        <v>244</v>
      </c>
      <c r="D165" s="204" t="s">
        <v>123</v>
      </c>
      <c r="E165" s="205" t="s">
        <v>245</v>
      </c>
      <c r="F165" s="206" t="s">
        <v>246</v>
      </c>
      <c r="G165" s="207" t="s">
        <v>142</v>
      </c>
      <c r="H165" s="208">
        <v>6</v>
      </c>
      <c r="I165" s="209"/>
      <c r="J165" s="210">
        <f>ROUND(I165*H165,2)</f>
        <v>0</v>
      </c>
      <c r="K165" s="206" t="s">
        <v>127</v>
      </c>
      <c r="L165" s="41"/>
      <c r="M165" s="211" t="s">
        <v>1</v>
      </c>
      <c r="N165" s="212" t="s">
        <v>45</v>
      </c>
      <c r="O165" s="77"/>
      <c r="P165" s="213">
        <f>O165*H165</f>
        <v>0</v>
      </c>
      <c r="Q165" s="213">
        <v>2.4340799999999998</v>
      </c>
      <c r="R165" s="213">
        <f>Q165*H165</f>
        <v>14.604479999999999</v>
      </c>
      <c r="S165" s="213">
        <v>0</v>
      </c>
      <c r="T165" s="214">
        <f>S165*H165</f>
        <v>0</v>
      </c>
      <c r="AR165" s="15" t="s">
        <v>128</v>
      </c>
      <c r="AT165" s="15" t="s">
        <v>123</v>
      </c>
      <c r="AU165" s="15" t="s">
        <v>84</v>
      </c>
      <c r="AY165" s="15" t="s">
        <v>121</v>
      </c>
      <c r="BE165" s="215">
        <f>IF(N165="základní",J165,0)</f>
        <v>0</v>
      </c>
      <c r="BF165" s="215">
        <f>IF(N165="snížená",J165,0)</f>
        <v>0</v>
      </c>
      <c r="BG165" s="215">
        <f>IF(N165="zákl. přenesená",J165,0)</f>
        <v>0</v>
      </c>
      <c r="BH165" s="215">
        <f>IF(N165="sníž. přenesená",J165,0)</f>
        <v>0</v>
      </c>
      <c r="BI165" s="215">
        <f>IF(N165="nulová",J165,0)</f>
        <v>0</v>
      </c>
      <c r="BJ165" s="15" t="s">
        <v>82</v>
      </c>
      <c r="BK165" s="215">
        <f>ROUND(I165*H165,2)</f>
        <v>0</v>
      </c>
      <c r="BL165" s="15" t="s">
        <v>128</v>
      </c>
      <c r="BM165" s="15" t="s">
        <v>247</v>
      </c>
    </row>
    <row r="166" s="1" customFormat="1">
      <c r="B166" s="36"/>
      <c r="C166" s="37"/>
      <c r="D166" s="216" t="s">
        <v>130</v>
      </c>
      <c r="E166" s="37"/>
      <c r="F166" s="217" t="s">
        <v>243</v>
      </c>
      <c r="G166" s="37"/>
      <c r="H166" s="37"/>
      <c r="I166" s="129"/>
      <c r="J166" s="37"/>
      <c r="K166" s="37"/>
      <c r="L166" s="41"/>
      <c r="M166" s="218"/>
      <c r="N166" s="77"/>
      <c r="O166" s="77"/>
      <c r="P166" s="77"/>
      <c r="Q166" s="77"/>
      <c r="R166" s="77"/>
      <c r="S166" s="77"/>
      <c r="T166" s="78"/>
      <c r="AT166" s="15" t="s">
        <v>130</v>
      </c>
      <c r="AU166" s="15" t="s">
        <v>84</v>
      </c>
    </row>
    <row r="167" s="1" customFormat="1" ht="16.5" customHeight="1">
      <c r="B167" s="36"/>
      <c r="C167" s="204" t="s">
        <v>248</v>
      </c>
      <c r="D167" s="204" t="s">
        <v>123</v>
      </c>
      <c r="E167" s="205" t="s">
        <v>249</v>
      </c>
      <c r="F167" s="206" t="s">
        <v>250</v>
      </c>
      <c r="G167" s="207" t="s">
        <v>126</v>
      </c>
      <c r="H167" s="208">
        <v>59</v>
      </c>
      <c r="I167" s="209"/>
      <c r="J167" s="210">
        <f>ROUND(I167*H167,2)</f>
        <v>0</v>
      </c>
      <c r="K167" s="206" t="s">
        <v>127</v>
      </c>
      <c r="L167" s="41"/>
      <c r="M167" s="211" t="s">
        <v>1</v>
      </c>
      <c r="N167" s="212" t="s">
        <v>45</v>
      </c>
      <c r="O167" s="77"/>
      <c r="P167" s="213">
        <f>O167*H167</f>
        <v>0</v>
      </c>
      <c r="Q167" s="213">
        <v>0</v>
      </c>
      <c r="R167" s="213">
        <f>Q167*H167</f>
        <v>0</v>
      </c>
      <c r="S167" s="213">
        <v>0</v>
      </c>
      <c r="T167" s="214">
        <f>S167*H167</f>
        <v>0</v>
      </c>
      <c r="AR167" s="15" t="s">
        <v>128</v>
      </c>
      <c r="AT167" s="15" t="s">
        <v>123</v>
      </c>
      <c r="AU167" s="15" t="s">
        <v>84</v>
      </c>
      <c r="AY167" s="15" t="s">
        <v>121</v>
      </c>
      <c r="BE167" s="215">
        <f>IF(N167="základní",J167,0)</f>
        <v>0</v>
      </c>
      <c r="BF167" s="215">
        <f>IF(N167="snížená",J167,0)</f>
        <v>0</v>
      </c>
      <c r="BG167" s="215">
        <f>IF(N167="zákl. přenesená",J167,0)</f>
        <v>0</v>
      </c>
      <c r="BH167" s="215">
        <f>IF(N167="sníž. přenesená",J167,0)</f>
        <v>0</v>
      </c>
      <c r="BI167" s="215">
        <f>IF(N167="nulová",J167,0)</f>
        <v>0</v>
      </c>
      <c r="BJ167" s="15" t="s">
        <v>82</v>
      </c>
      <c r="BK167" s="215">
        <f>ROUND(I167*H167,2)</f>
        <v>0</v>
      </c>
      <c r="BL167" s="15" t="s">
        <v>128</v>
      </c>
      <c r="BM167" s="15" t="s">
        <v>251</v>
      </c>
    </row>
    <row r="168" s="1" customFormat="1">
      <c r="B168" s="36"/>
      <c r="C168" s="37"/>
      <c r="D168" s="216" t="s">
        <v>130</v>
      </c>
      <c r="E168" s="37"/>
      <c r="F168" s="217" t="s">
        <v>243</v>
      </c>
      <c r="G168" s="37"/>
      <c r="H168" s="37"/>
      <c r="I168" s="129"/>
      <c r="J168" s="37"/>
      <c r="K168" s="37"/>
      <c r="L168" s="41"/>
      <c r="M168" s="218"/>
      <c r="N168" s="77"/>
      <c r="O168" s="77"/>
      <c r="P168" s="77"/>
      <c r="Q168" s="77"/>
      <c r="R168" s="77"/>
      <c r="S168" s="77"/>
      <c r="T168" s="78"/>
      <c r="AT168" s="15" t="s">
        <v>130</v>
      </c>
      <c r="AU168" s="15" t="s">
        <v>84</v>
      </c>
    </row>
    <row r="169" s="1" customFormat="1" ht="16.5" customHeight="1">
      <c r="B169" s="36"/>
      <c r="C169" s="204" t="s">
        <v>7</v>
      </c>
      <c r="D169" s="204" t="s">
        <v>123</v>
      </c>
      <c r="E169" s="205" t="s">
        <v>252</v>
      </c>
      <c r="F169" s="206" t="s">
        <v>253</v>
      </c>
      <c r="G169" s="207" t="s">
        <v>126</v>
      </c>
      <c r="H169" s="208">
        <v>9</v>
      </c>
      <c r="I169" s="209"/>
      <c r="J169" s="210">
        <f>ROUND(I169*H169,2)</f>
        <v>0</v>
      </c>
      <c r="K169" s="206" t="s">
        <v>127</v>
      </c>
      <c r="L169" s="41"/>
      <c r="M169" s="211" t="s">
        <v>1</v>
      </c>
      <c r="N169" s="212" t="s">
        <v>45</v>
      </c>
      <c r="O169" s="77"/>
      <c r="P169" s="213">
        <f>O169*H169</f>
        <v>0</v>
      </c>
      <c r="Q169" s="213">
        <v>0</v>
      </c>
      <c r="R169" s="213">
        <f>Q169*H169</f>
        <v>0</v>
      </c>
      <c r="S169" s="213">
        <v>0</v>
      </c>
      <c r="T169" s="214">
        <f>S169*H169</f>
        <v>0</v>
      </c>
      <c r="AR169" s="15" t="s">
        <v>128</v>
      </c>
      <c r="AT169" s="15" t="s">
        <v>123</v>
      </c>
      <c r="AU169" s="15" t="s">
        <v>84</v>
      </c>
      <c r="AY169" s="15" t="s">
        <v>121</v>
      </c>
      <c r="BE169" s="215">
        <f>IF(N169="základní",J169,0)</f>
        <v>0</v>
      </c>
      <c r="BF169" s="215">
        <f>IF(N169="snížená",J169,0)</f>
        <v>0</v>
      </c>
      <c r="BG169" s="215">
        <f>IF(N169="zákl. přenesená",J169,0)</f>
        <v>0</v>
      </c>
      <c r="BH169" s="215">
        <f>IF(N169="sníž. přenesená",J169,0)</f>
        <v>0</v>
      </c>
      <c r="BI169" s="215">
        <f>IF(N169="nulová",J169,0)</f>
        <v>0</v>
      </c>
      <c r="BJ169" s="15" t="s">
        <v>82</v>
      </c>
      <c r="BK169" s="215">
        <f>ROUND(I169*H169,2)</f>
        <v>0</v>
      </c>
      <c r="BL169" s="15" t="s">
        <v>128</v>
      </c>
      <c r="BM169" s="15" t="s">
        <v>254</v>
      </c>
    </row>
    <row r="170" s="1" customFormat="1">
      <c r="B170" s="36"/>
      <c r="C170" s="37"/>
      <c r="D170" s="216" t="s">
        <v>130</v>
      </c>
      <c r="E170" s="37"/>
      <c r="F170" s="217" t="s">
        <v>243</v>
      </c>
      <c r="G170" s="37"/>
      <c r="H170" s="37"/>
      <c r="I170" s="129"/>
      <c r="J170" s="37"/>
      <c r="K170" s="37"/>
      <c r="L170" s="41"/>
      <c r="M170" s="218"/>
      <c r="N170" s="77"/>
      <c r="O170" s="77"/>
      <c r="P170" s="77"/>
      <c r="Q170" s="77"/>
      <c r="R170" s="77"/>
      <c r="S170" s="77"/>
      <c r="T170" s="78"/>
      <c r="AT170" s="15" t="s">
        <v>130</v>
      </c>
      <c r="AU170" s="15" t="s">
        <v>84</v>
      </c>
    </row>
    <row r="171" s="1" customFormat="1" ht="16.5" customHeight="1">
      <c r="B171" s="36"/>
      <c r="C171" s="204" t="s">
        <v>255</v>
      </c>
      <c r="D171" s="204" t="s">
        <v>123</v>
      </c>
      <c r="E171" s="205" t="s">
        <v>256</v>
      </c>
      <c r="F171" s="206" t="s">
        <v>257</v>
      </c>
      <c r="G171" s="207" t="s">
        <v>142</v>
      </c>
      <c r="H171" s="208">
        <v>3</v>
      </c>
      <c r="I171" s="209"/>
      <c r="J171" s="210">
        <f>ROUND(I171*H171,2)</f>
        <v>0</v>
      </c>
      <c r="K171" s="206" t="s">
        <v>127</v>
      </c>
      <c r="L171" s="41"/>
      <c r="M171" s="211" t="s">
        <v>1</v>
      </c>
      <c r="N171" s="212" t="s">
        <v>45</v>
      </c>
      <c r="O171" s="77"/>
      <c r="P171" s="213">
        <f>O171*H171</f>
        <v>0</v>
      </c>
      <c r="Q171" s="213">
        <v>1.8480000000000001</v>
      </c>
      <c r="R171" s="213">
        <f>Q171*H171</f>
        <v>5.5440000000000005</v>
      </c>
      <c r="S171" s="213">
        <v>0</v>
      </c>
      <c r="T171" s="214">
        <f>S171*H171</f>
        <v>0</v>
      </c>
      <c r="AR171" s="15" t="s">
        <v>128</v>
      </c>
      <c r="AT171" s="15" t="s">
        <v>123</v>
      </c>
      <c r="AU171" s="15" t="s">
        <v>84</v>
      </c>
      <c r="AY171" s="15" t="s">
        <v>121</v>
      </c>
      <c r="BE171" s="215">
        <f>IF(N171="základní",J171,0)</f>
        <v>0</v>
      </c>
      <c r="BF171" s="215">
        <f>IF(N171="snížená",J171,0)</f>
        <v>0</v>
      </c>
      <c r="BG171" s="215">
        <f>IF(N171="zákl. přenesená",J171,0)</f>
        <v>0</v>
      </c>
      <c r="BH171" s="215">
        <f>IF(N171="sníž. přenesená",J171,0)</f>
        <v>0</v>
      </c>
      <c r="BI171" s="215">
        <f>IF(N171="nulová",J171,0)</f>
        <v>0</v>
      </c>
      <c r="BJ171" s="15" t="s">
        <v>82</v>
      </c>
      <c r="BK171" s="215">
        <f>ROUND(I171*H171,2)</f>
        <v>0</v>
      </c>
      <c r="BL171" s="15" t="s">
        <v>128</v>
      </c>
      <c r="BM171" s="15" t="s">
        <v>258</v>
      </c>
    </row>
    <row r="172" s="1" customFormat="1">
      <c r="B172" s="36"/>
      <c r="C172" s="37"/>
      <c r="D172" s="216" t="s">
        <v>130</v>
      </c>
      <c r="E172" s="37"/>
      <c r="F172" s="217" t="s">
        <v>259</v>
      </c>
      <c r="G172" s="37"/>
      <c r="H172" s="37"/>
      <c r="I172" s="129"/>
      <c r="J172" s="37"/>
      <c r="K172" s="37"/>
      <c r="L172" s="41"/>
      <c r="M172" s="218"/>
      <c r="N172" s="77"/>
      <c r="O172" s="77"/>
      <c r="P172" s="77"/>
      <c r="Q172" s="77"/>
      <c r="R172" s="77"/>
      <c r="S172" s="77"/>
      <c r="T172" s="78"/>
      <c r="AT172" s="15" t="s">
        <v>130</v>
      </c>
      <c r="AU172" s="15" t="s">
        <v>84</v>
      </c>
    </row>
    <row r="173" s="1" customFormat="1" ht="16.5" customHeight="1">
      <c r="B173" s="36"/>
      <c r="C173" s="204" t="s">
        <v>260</v>
      </c>
      <c r="D173" s="204" t="s">
        <v>123</v>
      </c>
      <c r="E173" s="205" t="s">
        <v>261</v>
      </c>
      <c r="F173" s="206" t="s">
        <v>262</v>
      </c>
      <c r="G173" s="207" t="s">
        <v>126</v>
      </c>
      <c r="H173" s="208">
        <v>73</v>
      </c>
      <c r="I173" s="209"/>
      <c r="J173" s="210">
        <f>ROUND(I173*H173,2)</f>
        <v>0</v>
      </c>
      <c r="K173" s="206" t="s">
        <v>127</v>
      </c>
      <c r="L173" s="41"/>
      <c r="M173" s="211" t="s">
        <v>1</v>
      </c>
      <c r="N173" s="212" t="s">
        <v>45</v>
      </c>
      <c r="O173" s="77"/>
      <c r="P173" s="213">
        <f>O173*H173</f>
        <v>0</v>
      </c>
      <c r="Q173" s="213">
        <v>0.91124000000000005</v>
      </c>
      <c r="R173" s="213">
        <f>Q173*H173</f>
        <v>66.520520000000005</v>
      </c>
      <c r="S173" s="213">
        <v>0</v>
      </c>
      <c r="T173" s="214">
        <f>S173*H173</f>
        <v>0</v>
      </c>
      <c r="AR173" s="15" t="s">
        <v>128</v>
      </c>
      <c r="AT173" s="15" t="s">
        <v>123</v>
      </c>
      <c r="AU173" s="15" t="s">
        <v>84</v>
      </c>
      <c r="AY173" s="15" t="s">
        <v>121</v>
      </c>
      <c r="BE173" s="215">
        <f>IF(N173="základní",J173,0)</f>
        <v>0</v>
      </c>
      <c r="BF173" s="215">
        <f>IF(N173="snížená",J173,0)</f>
        <v>0</v>
      </c>
      <c r="BG173" s="215">
        <f>IF(N173="zákl. přenesená",J173,0)</f>
        <v>0</v>
      </c>
      <c r="BH173" s="215">
        <f>IF(N173="sníž. přenesená",J173,0)</f>
        <v>0</v>
      </c>
      <c r="BI173" s="215">
        <f>IF(N173="nulová",J173,0)</f>
        <v>0</v>
      </c>
      <c r="BJ173" s="15" t="s">
        <v>82</v>
      </c>
      <c r="BK173" s="215">
        <f>ROUND(I173*H173,2)</f>
        <v>0</v>
      </c>
      <c r="BL173" s="15" t="s">
        <v>128</v>
      </c>
      <c r="BM173" s="15" t="s">
        <v>263</v>
      </c>
    </row>
    <row r="174" s="11" customFormat="1">
      <c r="B174" s="219"/>
      <c r="C174" s="220"/>
      <c r="D174" s="216" t="s">
        <v>132</v>
      </c>
      <c r="E174" s="221" t="s">
        <v>1</v>
      </c>
      <c r="F174" s="222" t="s">
        <v>237</v>
      </c>
      <c r="G174" s="220"/>
      <c r="H174" s="221" t="s">
        <v>1</v>
      </c>
      <c r="I174" s="223"/>
      <c r="J174" s="220"/>
      <c r="K174" s="220"/>
      <c r="L174" s="224"/>
      <c r="M174" s="225"/>
      <c r="N174" s="226"/>
      <c r="O174" s="226"/>
      <c r="P174" s="226"/>
      <c r="Q174" s="226"/>
      <c r="R174" s="226"/>
      <c r="S174" s="226"/>
      <c r="T174" s="227"/>
      <c r="AT174" s="228" t="s">
        <v>132</v>
      </c>
      <c r="AU174" s="228" t="s">
        <v>84</v>
      </c>
      <c r="AV174" s="11" t="s">
        <v>82</v>
      </c>
      <c r="AW174" s="11" t="s">
        <v>35</v>
      </c>
      <c r="AX174" s="11" t="s">
        <v>74</v>
      </c>
      <c r="AY174" s="228" t="s">
        <v>121</v>
      </c>
    </row>
    <row r="175" s="12" customFormat="1">
      <c r="B175" s="229"/>
      <c r="C175" s="230"/>
      <c r="D175" s="216" t="s">
        <v>132</v>
      </c>
      <c r="E175" s="231" t="s">
        <v>1</v>
      </c>
      <c r="F175" s="232" t="s">
        <v>238</v>
      </c>
      <c r="G175" s="230"/>
      <c r="H175" s="233">
        <v>73</v>
      </c>
      <c r="I175" s="234"/>
      <c r="J175" s="230"/>
      <c r="K175" s="230"/>
      <c r="L175" s="235"/>
      <c r="M175" s="236"/>
      <c r="N175" s="237"/>
      <c r="O175" s="237"/>
      <c r="P175" s="237"/>
      <c r="Q175" s="237"/>
      <c r="R175" s="237"/>
      <c r="S175" s="237"/>
      <c r="T175" s="238"/>
      <c r="AT175" s="239" t="s">
        <v>132</v>
      </c>
      <c r="AU175" s="239" t="s">
        <v>84</v>
      </c>
      <c r="AV175" s="12" t="s">
        <v>84</v>
      </c>
      <c r="AW175" s="12" t="s">
        <v>35</v>
      </c>
      <c r="AX175" s="12" t="s">
        <v>74</v>
      </c>
      <c r="AY175" s="239" t="s">
        <v>121</v>
      </c>
    </row>
    <row r="176" s="13" customFormat="1">
      <c r="B176" s="240"/>
      <c r="C176" s="241"/>
      <c r="D176" s="216" t="s">
        <v>132</v>
      </c>
      <c r="E176" s="242" t="s">
        <v>1</v>
      </c>
      <c r="F176" s="243" t="s">
        <v>147</v>
      </c>
      <c r="G176" s="241"/>
      <c r="H176" s="244">
        <v>73</v>
      </c>
      <c r="I176" s="245"/>
      <c r="J176" s="241"/>
      <c r="K176" s="241"/>
      <c r="L176" s="246"/>
      <c r="M176" s="247"/>
      <c r="N176" s="248"/>
      <c r="O176" s="248"/>
      <c r="P176" s="248"/>
      <c r="Q176" s="248"/>
      <c r="R176" s="248"/>
      <c r="S176" s="248"/>
      <c r="T176" s="249"/>
      <c r="AT176" s="250" t="s">
        <v>132</v>
      </c>
      <c r="AU176" s="250" t="s">
        <v>84</v>
      </c>
      <c r="AV176" s="13" t="s">
        <v>128</v>
      </c>
      <c r="AW176" s="13" t="s">
        <v>35</v>
      </c>
      <c r="AX176" s="13" t="s">
        <v>82</v>
      </c>
      <c r="AY176" s="250" t="s">
        <v>121</v>
      </c>
    </row>
    <row r="177" s="1" customFormat="1" ht="16.5" customHeight="1">
      <c r="B177" s="36"/>
      <c r="C177" s="204" t="s">
        <v>264</v>
      </c>
      <c r="D177" s="204" t="s">
        <v>123</v>
      </c>
      <c r="E177" s="205" t="s">
        <v>265</v>
      </c>
      <c r="F177" s="206" t="s">
        <v>266</v>
      </c>
      <c r="G177" s="207" t="s">
        <v>126</v>
      </c>
      <c r="H177" s="208">
        <v>128</v>
      </c>
      <c r="I177" s="209"/>
      <c r="J177" s="210">
        <f>ROUND(I177*H177,2)</f>
        <v>0</v>
      </c>
      <c r="K177" s="206" t="s">
        <v>1</v>
      </c>
      <c r="L177" s="41"/>
      <c r="M177" s="211" t="s">
        <v>1</v>
      </c>
      <c r="N177" s="212" t="s">
        <v>45</v>
      </c>
      <c r="O177" s="77"/>
      <c r="P177" s="213">
        <f>O177*H177</f>
        <v>0</v>
      </c>
      <c r="Q177" s="213">
        <v>0.91123752000000002</v>
      </c>
      <c r="R177" s="213">
        <f>Q177*H177</f>
        <v>116.63840256</v>
      </c>
      <c r="S177" s="213">
        <v>0</v>
      </c>
      <c r="T177" s="214">
        <f>S177*H177</f>
        <v>0</v>
      </c>
      <c r="AR177" s="15" t="s">
        <v>128</v>
      </c>
      <c r="AT177" s="15" t="s">
        <v>123</v>
      </c>
      <c r="AU177" s="15" t="s">
        <v>84</v>
      </c>
      <c r="AY177" s="15" t="s">
        <v>121</v>
      </c>
      <c r="BE177" s="215">
        <f>IF(N177="základní",J177,0)</f>
        <v>0</v>
      </c>
      <c r="BF177" s="215">
        <f>IF(N177="snížená",J177,0)</f>
        <v>0</v>
      </c>
      <c r="BG177" s="215">
        <f>IF(N177="zákl. přenesená",J177,0)</f>
        <v>0</v>
      </c>
      <c r="BH177" s="215">
        <f>IF(N177="sníž. přenesená",J177,0)</f>
        <v>0</v>
      </c>
      <c r="BI177" s="215">
        <f>IF(N177="nulová",J177,0)</f>
        <v>0</v>
      </c>
      <c r="BJ177" s="15" t="s">
        <v>82</v>
      </c>
      <c r="BK177" s="215">
        <f>ROUND(I177*H177,2)</f>
        <v>0</v>
      </c>
      <c r="BL177" s="15" t="s">
        <v>128</v>
      </c>
      <c r="BM177" s="15" t="s">
        <v>267</v>
      </c>
    </row>
    <row r="178" s="11" customFormat="1">
      <c r="B178" s="219"/>
      <c r="C178" s="220"/>
      <c r="D178" s="216" t="s">
        <v>132</v>
      </c>
      <c r="E178" s="221" t="s">
        <v>1</v>
      </c>
      <c r="F178" s="222" t="s">
        <v>268</v>
      </c>
      <c r="G178" s="220"/>
      <c r="H178" s="221" t="s">
        <v>1</v>
      </c>
      <c r="I178" s="223"/>
      <c r="J178" s="220"/>
      <c r="K178" s="220"/>
      <c r="L178" s="224"/>
      <c r="M178" s="225"/>
      <c r="N178" s="226"/>
      <c r="O178" s="226"/>
      <c r="P178" s="226"/>
      <c r="Q178" s="226"/>
      <c r="R178" s="226"/>
      <c r="S178" s="226"/>
      <c r="T178" s="227"/>
      <c r="AT178" s="228" t="s">
        <v>132</v>
      </c>
      <c r="AU178" s="228" t="s">
        <v>84</v>
      </c>
      <c r="AV178" s="11" t="s">
        <v>82</v>
      </c>
      <c r="AW178" s="11" t="s">
        <v>35</v>
      </c>
      <c r="AX178" s="11" t="s">
        <v>74</v>
      </c>
      <c r="AY178" s="228" t="s">
        <v>121</v>
      </c>
    </row>
    <row r="179" s="12" customFormat="1">
      <c r="B179" s="229"/>
      <c r="C179" s="230"/>
      <c r="D179" s="216" t="s">
        <v>132</v>
      </c>
      <c r="E179" s="231" t="s">
        <v>1</v>
      </c>
      <c r="F179" s="232" t="s">
        <v>134</v>
      </c>
      <c r="G179" s="230"/>
      <c r="H179" s="233">
        <v>128</v>
      </c>
      <c r="I179" s="234"/>
      <c r="J179" s="230"/>
      <c r="K179" s="230"/>
      <c r="L179" s="235"/>
      <c r="M179" s="236"/>
      <c r="N179" s="237"/>
      <c r="O179" s="237"/>
      <c r="P179" s="237"/>
      <c r="Q179" s="237"/>
      <c r="R179" s="237"/>
      <c r="S179" s="237"/>
      <c r="T179" s="238"/>
      <c r="AT179" s="239" t="s">
        <v>132</v>
      </c>
      <c r="AU179" s="239" t="s">
        <v>84</v>
      </c>
      <c r="AV179" s="12" t="s">
        <v>84</v>
      </c>
      <c r="AW179" s="12" t="s">
        <v>35</v>
      </c>
      <c r="AX179" s="12" t="s">
        <v>74</v>
      </c>
      <c r="AY179" s="239" t="s">
        <v>121</v>
      </c>
    </row>
    <row r="180" s="13" customFormat="1">
      <c r="B180" s="240"/>
      <c r="C180" s="241"/>
      <c r="D180" s="216" t="s">
        <v>132</v>
      </c>
      <c r="E180" s="242" t="s">
        <v>1</v>
      </c>
      <c r="F180" s="243" t="s">
        <v>147</v>
      </c>
      <c r="G180" s="241"/>
      <c r="H180" s="244">
        <v>128</v>
      </c>
      <c r="I180" s="245"/>
      <c r="J180" s="241"/>
      <c r="K180" s="241"/>
      <c r="L180" s="246"/>
      <c r="M180" s="247"/>
      <c r="N180" s="248"/>
      <c r="O180" s="248"/>
      <c r="P180" s="248"/>
      <c r="Q180" s="248"/>
      <c r="R180" s="248"/>
      <c r="S180" s="248"/>
      <c r="T180" s="249"/>
      <c r="AT180" s="250" t="s">
        <v>132</v>
      </c>
      <c r="AU180" s="250" t="s">
        <v>84</v>
      </c>
      <c r="AV180" s="13" t="s">
        <v>128</v>
      </c>
      <c r="AW180" s="13" t="s">
        <v>35</v>
      </c>
      <c r="AX180" s="13" t="s">
        <v>82</v>
      </c>
      <c r="AY180" s="250" t="s">
        <v>121</v>
      </c>
    </row>
    <row r="181" s="10" customFormat="1" ht="22.8" customHeight="1">
      <c r="B181" s="188"/>
      <c r="C181" s="189"/>
      <c r="D181" s="190" t="s">
        <v>73</v>
      </c>
      <c r="E181" s="202" t="s">
        <v>161</v>
      </c>
      <c r="F181" s="202" t="s">
        <v>269</v>
      </c>
      <c r="G181" s="189"/>
      <c r="H181" s="189"/>
      <c r="I181" s="192"/>
      <c r="J181" s="203">
        <f>BK181</f>
        <v>0</v>
      </c>
      <c r="K181" s="189"/>
      <c r="L181" s="194"/>
      <c r="M181" s="195"/>
      <c r="N181" s="196"/>
      <c r="O181" s="196"/>
      <c r="P181" s="197">
        <f>SUM(P182:P193)</f>
        <v>0</v>
      </c>
      <c r="Q181" s="196"/>
      <c r="R181" s="197">
        <f>SUM(R182:R193)</f>
        <v>5.4204800000000004</v>
      </c>
      <c r="S181" s="196"/>
      <c r="T181" s="198">
        <f>SUM(T182:T193)</f>
        <v>0</v>
      </c>
      <c r="AR181" s="199" t="s">
        <v>82</v>
      </c>
      <c r="AT181" s="200" t="s">
        <v>73</v>
      </c>
      <c r="AU181" s="200" t="s">
        <v>82</v>
      </c>
      <c r="AY181" s="199" t="s">
        <v>121</v>
      </c>
      <c r="BK181" s="201">
        <f>SUM(BK182:BK193)</f>
        <v>0</v>
      </c>
    </row>
    <row r="182" s="1" customFormat="1" ht="16.5" customHeight="1">
      <c r="B182" s="36"/>
      <c r="C182" s="204" t="s">
        <v>270</v>
      </c>
      <c r="D182" s="204" t="s">
        <v>123</v>
      </c>
      <c r="E182" s="205" t="s">
        <v>271</v>
      </c>
      <c r="F182" s="206" t="s">
        <v>272</v>
      </c>
      <c r="G182" s="207" t="s">
        <v>207</v>
      </c>
      <c r="H182" s="208">
        <v>1</v>
      </c>
      <c r="I182" s="209"/>
      <c r="J182" s="210">
        <f>ROUND(I182*H182,2)</f>
        <v>0</v>
      </c>
      <c r="K182" s="206" t="s">
        <v>1</v>
      </c>
      <c r="L182" s="41"/>
      <c r="M182" s="211" t="s">
        <v>1</v>
      </c>
      <c r="N182" s="212" t="s">
        <v>45</v>
      </c>
      <c r="O182" s="77"/>
      <c r="P182" s="213">
        <f>O182*H182</f>
        <v>0</v>
      </c>
      <c r="Q182" s="213">
        <v>0.020480000000000002</v>
      </c>
      <c r="R182" s="213">
        <f>Q182*H182</f>
        <v>0.020480000000000002</v>
      </c>
      <c r="S182" s="213">
        <v>0</v>
      </c>
      <c r="T182" s="214">
        <f>S182*H182</f>
        <v>0</v>
      </c>
      <c r="AR182" s="15" t="s">
        <v>128</v>
      </c>
      <c r="AT182" s="15" t="s">
        <v>123</v>
      </c>
      <c r="AU182" s="15" t="s">
        <v>84</v>
      </c>
      <c r="AY182" s="15" t="s">
        <v>121</v>
      </c>
      <c r="BE182" s="215">
        <f>IF(N182="základní",J182,0)</f>
        <v>0</v>
      </c>
      <c r="BF182" s="215">
        <f>IF(N182="snížená",J182,0)</f>
        <v>0</v>
      </c>
      <c r="BG182" s="215">
        <f>IF(N182="zákl. přenesená",J182,0)</f>
        <v>0</v>
      </c>
      <c r="BH182" s="215">
        <f>IF(N182="sníž. přenesená",J182,0)</f>
        <v>0</v>
      </c>
      <c r="BI182" s="215">
        <f>IF(N182="nulová",J182,0)</f>
        <v>0</v>
      </c>
      <c r="BJ182" s="15" t="s">
        <v>82</v>
      </c>
      <c r="BK182" s="215">
        <f>ROUND(I182*H182,2)</f>
        <v>0</v>
      </c>
      <c r="BL182" s="15" t="s">
        <v>128</v>
      </c>
      <c r="BM182" s="15" t="s">
        <v>273</v>
      </c>
    </row>
    <row r="183" s="1" customFormat="1">
      <c r="B183" s="36"/>
      <c r="C183" s="37"/>
      <c r="D183" s="216" t="s">
        <v>130</v>
      </c>
      <c r="E183" s="37"/>
      <c r="F183" s="217" t="s">
        <v>274</v>
      </c>
      <c r="G183" s="37"/>
      <c r="H183" s="37"/>
      <c r="I183" s="129"/>
      <c r="J183" s="37"/>
      <c r="K183" s="37"/>
      <c r="L183" s="41"/>
      <c r="M183" s="218"/>
      <c r="N183" s="77"/>
      <c r="O183" s="77"/>
      <c r="P183" s="77"/>
      <c r="Q183" s="77"/>
      <c r="R183" s="77"/>
      <c r="S183" s="77"/>
      <c r="T183" s="78"/>
      <c r="AT183" s="15" t="s">
        <v>130</v>
      </c>
      <c r="AU183" s="15" t="s">
        <v>84</v>
      </c>
    </row>
    <row r="184" s="1" customFormat="1" ht="16.5" customHeight="1">
      <c r="B184" s="36"/>
      <c r="C184" s="204" t="s">
        <v>275</v>
      </c>
      <c r="D184" s="204" t="s">
        <v>123</v>
      </c>
      <c r="E184" s="205" t="s">
        <v>276</v>
      </c>
      <c r="F184" s="206" t="s">
        <v>277</v>
      </c>
      <c r="G184" s="207" t="s">
        <v>126</v>
      </c>
      <c r="H184" s="208">
        <v>225</v>
      </c>
      <c r="I184" s="209"/>
      <c r="J184" s="210">
        <f>ROUND(I184*H184,2)</f>
        <v>0</v>
      </c>
      <c r="K184" s="206" t="s">
        <v>127</v>
      </c>
      <c r="L184" s="41"/>
      <c r="M184" s="211" t="s">
        <v>1</v>
      </c>
      <c r="N184" s="212" t="s">
        <v>45</v>
      </c>
      <c r="O184" s="77"/>
      <c r="P184" s="213">
        <f>O184*H184</f>
        <v>0</v>
      </c>
      <c r="Q184" s="213">
        <v>0.024</v>
      </c>
      <c r="R184" s="213">
        <f>Q184*H184</f>
        <v>5.4000000000000004</v>
      </c>
      <c r="S184" s="213">
        <v>0</v>
      </c>
      <c r="T184" s="214">
        <f>S184*H184</f>
        <v>0</v>
      </c>
      <c r="AR184" s="15" t="s">
        <v>128</v>
      </c>
      <c r="AT184" s="15" t="s">
        <v>123</v>
      </c>
      <c r="AU184" s="15" t="s">
        <v>84</v>
      </c>
      <c r="AY184" s="15" t="s">
        <v>121</v>
      </c>
      <c r="BE184" s="215">
        <f>IF(N184="základní",J184,0)</f>
        <v>0</v>
      </c>
      <c r="BF184" s="215">
        <f>IF(N184="snížená",J184,0)</f>
        <v>0</v>
      </c>
      <c r="BG184" s="215">
        <f>IF(N184="zákl. přenesená",J184,0)</f>
        <v>0</v>
      </c>
      <c r="BH184" s="215">
        <f>IF(N184="sníž. přenesená",J184,0)</f>
        <v>0</v>
      </c>
      <c r="BI184" s="215">
        <f>IF(N184="nulová",J184,0)</f>
        <v>0</v>
      </c>
      <c r="BJ184" s="15" t="s">
        <v>82</v>
      </c>
      <c r="BK184" s="215">
        <f>ROUND(I184*H184,2)</f>
        <v>0</v>
      </c>
      <c r="BL184" s="15" t="s">
        <v>128</v>
      </c>
      <c r="BM184" s="15" t="s">
        <v>278</v>
      </c>
    </row>
    <row r="185" s="1" customFormat="1">
      <c r="B185" s="36"/>
      <c r="C185" s="37"/>
      <c r="D185" s="216" t="s">
        <v>130</v>
      </c>
      <c r="E185" s="37"/>
      <c r="F185" s="217" t="s">
        <v>279</v>
      </c>
      <c r="G185" s="37"/>
      <c r="H185" s="37"/>
      <c r="I185" s="129"/>
      <c r="J185" s="37"/>
      <c r="K185" s="37"/>
      <c r="L185" s="41"/>
      <c r="M185" s="218"/>
      <c r="N185" s="77"/>
      <c r="O185" s="77"/>
      <c r="P185" s="77"/>
      <c r="Q185" s="77"/>
      <c r="R185" s="77"/>
      <c r="S185" s="77"/>
      <c r="T185" s="78"/>
      <c r="AT185" s="15" t="s">
        <v>130</v>
      </c>
      <c r="AU185" s="15" t="s">
        <v>84</v>
      </c>
    </row>
    <row r="186" s="11" customFormat="1">
      <c r="B186" s="219"/>
      <c r="C186" s="220"/>
      <c r="D186" s="216" t="s">
        <v>132</v>
      </c>
      <c r="E186" s="221" t="s">
        <v>1</v>
      </c>
      <c r="F186" s="222" t="s">
        <v>280</v>
      </c>
      <c r="G186" s="220"/>
      <c r="H186" s="221" t="s">
        <v>1</v>
      </c>
      <c r="I186" s="223"/>
      <c r="J186" s="220"/>
      <c r="K186" s="220"/>
      <c r="L186" s="224"/>
      <c r="M186" s="225"/>
      <c r="N186" s="226"/>
      <c r="O186" s="226"/>
      <c r="P186" s="226"/>
      <c r="Q186" s="226"/>
      <c r="R186" s="226"/>
      <c r="S186" s="226"/>
      <c r="T186" s="227"/>
      <c r="AT186" s="228" t="s">
        <v>132</v>
      </c>
      <c r="AU186" s="228" t="s">
        <v>84</v>
      </c>
      <c r="AV186" s="11" t="s">
        <v>82</v>
      </c>
      <c r="AW186" s="11" t="s">
        <v>35</v>
      </c>
      <c r="AX186" s="11" t="s">
        <v>74</v>
      </c>
      <c r="AY186" s="228" t="s">
        <v>121</v>
      </c>
    </row>
    <row r="187" s="12" customFormat="1">
      <c r="B187" s="229"/>
      <c r="C187" s="230"/>
      <c r="D187" s="216" t="s">
        <v>132</v>
      </c>
      <c r="E187" s="231" t="s">
        <v>1</v>
      </c>
      <c r="F187" s="232" t="s">
        <v>281</v>
      </c>
      <c r="G187" s="230"/>
      <c r="H187" s="233">
        <v>225</v>
      </c>
      <c r="I187" s="234"/>
      <c r="J187" s="230"/>
      <c r="K187" s="230"/>
      <c r="L187" s="235"/>
      <c r="M187" s="236"/>
      <c r="N187" s="237"/>
      <c r="O187" s="237"/>
      <c r="P187" s="237"/>
      <c r="Q187" s="237"/>
      <c r="R187" s="237"/>
      <c r="S187" s="237"/>
      <c r="T187" s="238"/>
      <c r="AT187" s="239" t="s">
        <v>132</v>
      </c>
      <c r="AU187" s="239" t="s">
        <v>84</v>
      </c>
      <c r="AV187" s="12" t="s">
        <v>84</v>
      </c>
      <c r="AW187" s="12" t="s">
        <v>35</v>
      </c>
      <c r="AX187" s="12" t="s">
        <v>74</v>
      </c>
      <c r="AY187" s="239" t="s">
        <v>121</v>
      </c>
    </row>
    <row r="188" s="13" customFormat="1">
      <c r="B188" s="240"/>
      <c r="C188" s="241"/>
      <c r="D188" s="216" t="s">
        <v>132</v>
      </c>
      <c r="E188" s="242" t="s">
        <v>1</v>
      </c>
      <c r="F188" s="243" t="s">
        <v>147</v>
      </c>
      <c r="G188" s="241"/>
      <c r="H188" s="244">
        <v>225</v>
      </c>
      <c r="I188" s="245"/>
      <c r="J188" s="241"/>
      <c r="K188" s="241"/>
      <c r="L188" s="246"/>
      <c r="M188" s="247"/>
      <c r="N188" s="248"/>
      <c r="O188" s="248"/>
      <c r="P188" s="248"/>
      <c r="Q188" s="248"/>
      <c r="R188" s="248"/>
      <c r="S188" s="248"/>
      <c r="T188" s="249"/>
      <c r="AT188" s="250" t="s">
        <v>132</v>
      </c>
      <c r="AU188" s="250" t="s">
        <v>84</v>
      </c>
      <c r="AV188" s="13" t="s">
        <v>128</v>
      </c>
      <c r="AW188" s="13" t="s">
        <v>35</v>
      </c>
      <c r="AX188" s="13" t="s">
        <v>82</v>
      </c>
      <c r="AY188" s="250" t="s">
        <v>121</v>
      </c>
    </row>
    <row r="189" s="1" customFormat="1" ht="16.5" customHeight="1">
      <c r="B189" s="36"/>
      <c r="C189" s="204" t="s">
        <v>282</v>
      </c>
      <c r="D189" s="204" t="s">
        <v>123</v>
      </c>
      <c r="E189" s="205" t="s">
        <v>283</v>
      </c>
      <c r="F189" s="206" t="s">
        <v>284</v>
      </c>
      <c r="G189" s="207" t="s">
        <v>126</v>
      </c>
      <c r="H189" s="208">
        <v>225</v>
      </c>
      <c r="I189" s="209"/>
      <c r="J189" s="210">
        <f>ROUND(I189*H189,2)</f>
        <v>0</v>
      </c>
      <c r="K189" s="206" t="s">
        <v>127</v>
      </c>
      <c r="L189" s="41"/>
      <c r="M189" s="211" t="s">
        <v>1</v>
      </c>
      <c r="N189" s="212" t="s">
        <v>45</v>
      </c>
      <c r="O189" s="77"/>
      <c r="P189" s="213">
        <f>O189*H189</f>
        <v>0</v>
      </c>
      <c r="Q189" s="213">
        <v>0</v>
      </c>
      <c r="R189" s="213">
        <f>Q189*H189</f>
        <v>0</v>
      </c>
      <c r="S189" s="213">
        <v>0</v>
      </c>
      <c r="T189" s="214">
        <f>S189*H189</f>
        <v>0</v>
      </c>
      <c r="AR189" s="15" t="s">
        <v>128</v>
      </c>
      <c r="AT189" s="15" t="s">
        <v>123</v>
      </c>
      <c r="AU189" s="15" t="s">
        <v>84</v>
      </c>
      <c r="AY189" s="15" t="s">
        <v>121</v>
      </c>
      <c r="BE189" s="215">
        <f>IF(N189="základní",J189,0)</f>
        <v>0</v>
      </c>
      <c r="BF189" s="215">
        <f>IF(N189="snížená",J189,0)</f>
        <v>0</v>
      </c>
      <c r="BG189" s="215">
        <f>IF(N189="zákl. přenesená",J189,0)</f>
        <v>0</v>
      </c>
      <c r="BH189" s="215">
        <f>IF(N189="sníž. přenesená",J189,0)</f>
        <v>0</v>
      </c>
      <c r="BI189" s="215">
        <f>IF(N189="nulová",J189,0)</f>
        <v>0</v>
      </c>
      <c r="BJ189" s="15" t="s">
        <v>82</v>
      </c>
      <c r="BK189" s="215">
        <f>ROUND(I189*H189,2)</f>
        <v>0</v>
      </c>
      <c r="BL189" s="15" t="s">
        <v>128</v>
      </c>
      <c r="BM189" s="15" t="s">
        <v>285</v>
      </c>
    </row>
    <row r="190" s="1" customFormat="1">
      <c r="B190" s="36"/>
      <c r="C190" s="37"/>
      <c r="D190" s="216" t="s">
        <v>130</v>
      </c>
      <c r="E190" s="37"/>
      <c r="F190" s="217" t="s">
        <v>286</v>
      </c>
      <c r="G190" s="37"/>
      <c r="H190" s="37"/>
      <c r="I190" s="129"/>
      <c r="J190" s="37"/>
      <c r="K190" s="37"/>
      <c r="L190" s="41"/>
      <c r="M190" s="218"/>
      <c r="N190" s="77"/>
      <c r="O190" s="77"/>
      <c r="P190" s="77"/>
      <c r="Q190" s="77"/>
      <c r="R190" s="77"/>
      <c r="S190" s="77"/>
      <c r="T190" s="78"/>
      <c r="AT190" s="15" t="s">
        <v>130</v>
      </c>
      <c r="AU190" s="15" t="s">
        <v>84</v>
      </c>
    </row>
    <row r="191" s="11" customFormat="1">
      <c r="B191" s="219"/>
      <c r="C191" s="220"/>
      <c r="D191" s="216" t="s">
        <v>132</v>
      </c>
      <c r="E191" s="221" t="s">
        <v>1</v>
      </c>
      <c r="F191" s="222" t="s">
        <v>287</v>
      </c>
      <c r="G191" s="220"/>
      <c r="H191" s="221" t="s">
        <v>1</v>
      </c>
      <c r="I191" s="223"/>
      <c r="J191" s="220"/>
      <c r="K191" s="220"/>
      <c r="L191" s="224"/>
      <c r="M191" s="225"/>
      <c r="N191" s="226"/>
      <c r="O191" s="226"/>
      <c r="P191" s="226"/>
      <c r="Q191" s="226"/>
      <c r="R191" s="226"/>
      <c r="S191" s="226"/>
      <c r="T191" s="227"/>
      <c r="AT191" s="228" t="s">
        <v>132</v>
      </c>
      <c r="AU191" s="228" t="s">
        <v>84</v>
      </c>
      <c r="AV191" s="11" t="s">
        <v>82</v>
      </c>
      <c r="AW191" s="11" t="s">
        <v>35</v>
      </c>
      <c r="AX191" s="11" t="s">
        <v>74</v>
      </c>
      <c r="AY191" s="228" t="s">
        <v>121</v>
      </c>
    </row>
    <row r="192" s="12" customFormat="1">
      <c r="B192" s="229"/>
      <c r="C192" s="230"/>
      <c r="D192" s="216" t="s">
        <v>132</v>
      </c>
      <c r="E192" s="231" t="s">
        <v>1</v>
      </c>
      <c r="F192" s="232" t="s">
        <v>281</v>
      </c>
      <c r="G192" s="230"/>
      <c r="H192" s="233">
        <v>225</v>
      </c>
      <c r="I192" s="234"/>
      <c r="J192" s="230"/>
      <c r="K192" s="230"/>
      <c r="L192" s="235"/>
      <c r="M192" s="236"/>
      <c r="N192" s="237"/>
      <c r="O192" s="237"/>
      <c r="P192" s="237"/>
      <c r="Q192" s="237"/>
      <c r="R192" s="237"/>
      <c r="S192" s="237"/>
      <c r="T192" s="238"/>
      <c r="AT192" s="239" t="s">
        <v>132</v>
      </c>
      <c r="AU192" s="239" t="s">
        <v>84</v>
      </c>
      <c r="AV192" s="12" t="s">
        <v>84</v>
      </c>
      <c r="AW192" s="12" t="s">
        <v>35</v>
      </c>
      <c r="AX192" s="12" t="s">
        <v>74</v>
      </c>
      <c r="AY192" s="239" t="s">
        <v>121</v>
      </c>
    </row>
    <row r="193" s="13" customFormat="1">
      <c r="B193" s="240"/>
      <c r="C193" s="241"/>
      <c r="D193" s="216" t="s">
        <v>132</v>
      </c>
      <c r="E193" s="242" t="s">
        <v>1</v>
      </c>
      <c r="F193" s="243" t="s">
        <v>147</v>
      </c>
      <c r="G193" s="241"/>
      <c r="H193" s="244">
        <v>225</v>
      </c>
      <c r="I193" s="245"/>
      <c r="J193" s="241"/>
      <c r="K193" s="241"/>
      <c r="L193" s="246"/>
      <c r="M193" s="247"/>
      <c r="N193" s="248"/>
      <c r="O193" s="248"/>
      <c r="P193" s="248"/>
      <c r="Q193" s="248"/>
      <c r="R193" s="248"/>
      <c r="S193" s="248"/>
      <c r="T193" s="249"/>
      <c r="AT193" s="250" t="s">
        <v>132</v>
      </c>
      <c r="AU193" s="250" t="s">
        <v>84</v>
      </c>
      <c r="AV193" s="13" t="s">
        <v>128</v>
      </c>
      <c r="AW193" s="13" t="s">
        <v>35</v>
      </c>
      <c r="AX193" s="13" t="s">
        <v>82</v>
      </c>
      <c r="AY193" s="250" t="s">
        <v>121</v>
      </c>
    </row>
    <row r="194" s="10" customFormat="1" ht="22.8" customHeight="1">
      <c r="B194" s="188"/>
      <c r="C194" s="189"/>
      <c r="D194" s="190" t="s">
        <v>73</v>
      </c>
      <c r="E194" s="202" t="s">
        <v>288</v>
      </c>
      <c r="F194" s="202" t="s">
        <v>289</v>
      </c>
      <c r="G194" s="189"/>
      <c r="H194" s="189"/>
      <c r="I194" s="192"/>
      <c r="J194" s="203">
        <f>BK194</f>
        <v>0</v>
      </c>
      <c r="K194" s="189"/>
      <c r="L194" s="194"/>
      <c r="M194" s="195"/>
      <c r="N194" s="196"/>
      <c r="O194" s="196"/>
      <c r="P194" s="197">
        <f>SUM(P195:P202)</f>
        <v>0</v>
      </c>
      <c r="Q194" s="196"/>
      <c r="R194" s="197">
        <f>SUM(R195:R202)</f>
        <v>0</v>
      </c>
      <c r="S194" s="196"/>
      <c r="T194" s="198">
        <f>SUM(T195:T202)</f>
        <v>0</v>
      </c>
      <c r="AR194" s="199" t="s">
        <v>82</v>
      </c>
      <c r="AT194" s="200" t="s">
        <v>73</v>
      </c>
      <c r="AU194" s="200" t="s">
        <v>82</v>
      </c>
      <c r="AY194" s="199" t="s">
        <v>121</v>
      </c>
      <c r="BK194" s="201">
        <f>SUM(BK195:BK202)</f>
        <v>0</v>
      </c>
    </row>
    <row r="195" s="1" customFormat="1" ht="16.5" customHeight="1">
      <c r="B195" s="36"/>
      <c r="C195" s="204" t="s">
        <v>290</v>
      </c>
      <c r="D195" s="204" t="s">
        <v>123</v>
      </c>
      <c r="E195" s="205" t="s">
        <v>291</v>
      </c>
      <c r="F195" s="206" t="s">
        <v>292</v>
      </c>
      <c r="G195" s="207" t="s">
        <v>293</v>
      </c>
      <c r="H195" s="208">
        <v>48.899999999999999</v>
      </c>
      <c r="I195" s="209"/>
      <c r="J195" s="210">
        <f>ROUND(I195*H195,2)</f>
        <v>0</v>
      </c>
      <c r="K195" s="206" t="s">
        <v>127</v>
      </c>
      <c r="L195" s="41"/>
      <c r="M195" s="211" t="s">
        <v>1</v>
      </c>
      <c r="N195" s="212" t="s">
        <v>45</v>
      </c>
      <c r="O195" s="77"/>
      <c r="P195" s="213">
        <f>O195*H195</f>
        <v>0</v>
      </c>
      <c r="Q195" s="213">
        <v>0</v>
      </c>
      <c r="R195" s="213">
        <f>Q195*H195</f>
        <v>0</v>
      </c>
      <c r="S195" s="213">
        <v>0</v>
      </c>
      <c r="T195" s="214">
        <f>S195*H195</f>
        <v>0</v>
      </c>
      <c r="AR195" s="15" t="s">
        <v>128</v>
      </c>
      <c r="AT195" s="15" t="s">
        <v>123</v>
      </c>
      <c r="AU195" s="15" t="s">
        <v>84</v>
      </c>
      <c r="AY195" s="15" t="s">
        <v>121</v>
      </c>
      <c r="BE195" s="215">
        <f>IF(N195="základní",J195,0)</f>
        <v>0</v>
      </c>
      <c r="BF195" s="215">
        <f>IF(N195="snížená",J195,0)</f>
        <v>0</v>
      </c>
      <c r="BG195" s="215">
        <f>IF(N195="zákl. přenesená",J195,0)</f>
        <v>0</v>
      </c>
      <c r="BH195" s="215">
        <f>IF(N195="sníž. přenesená",J195,0)</f>
        <v>0</v>
      </c>
      <c r="BI195" s="215">
        <f>IF(N195="nulová",J195,0)</f>
        <v>0</v>
      </c>
      <c r="BJ195" s="15" t="s">
        <v>82</v>
      </c>
      <c r="BK195" s="215">
        <f>ROUND(I195*H195,2)</f>
        <v>0</v>
      </c>
      <c r="BL195" s="15" t="s">
        <v>128</v>
      </c>
      <c r="BM195" s="15" t="s">
        <v>294</v>
      </c>
    </row>
    <row r="196" s="1" customFormat="1">
      <c r="B196" s="36"/>
      <c r="C196" s="37"/>
      <c r="D196" s="216" t="s">
        <v>130</v>
      </c>
      <c r="E196" s="37"/>
      <c r="F196" s="217" t="s">
        <v>295</v>
      </c>
      <c r="G196" s="37"/>
      <c r="H196" s="37"/>
      <c r="I196" s="129"/>
      <c r="J196" s="37"/>
      <c r="K196" s="37"/>
      <c r="L196" s="41"/>
      <c r="M196" s="218"/>
      <c r="N196" s="77"/>
      <c r="O196" s="77"/>
      <c r="P196" s="77"/>
      <c r="Q196" s="77"/>
      <c r="R196" s="77"/>
      <c r="S196" s="77"/>
      <c r="T196" s="78"/>
      <c r="AT196" s="15" t="s">
        <v>130</v>
      </c>
      <c r="AU196" s="15" t="s">
        <v>84</v>
      </c>
    </row>
    <row r="197" s="1" customFormat="1" ht="16.5" customHeight="1">
      <c r="B197" s="36"/>
      <c r="C197" s="204" t="s">
        <v>296</v>
      </c>
      <c r="D197" s="204" t="s">
        <v>123</v>
      </c>
      <c r="E197" s="205" t="s">
        <v>297</v>
      </c>
      <c r="F197" s="206" t="s">
        <v>298</v>
      </c>
      <c r="G197" s="207" t="s">
        <v>293</v>
      </c>
      <c r="H197" s="208">
        <v>48.899999999999999</v>
      </c>
      <c r="I197" s="209"/>
      <c r="J197" s="210">
        <f>ROUND(I197*H197,2)</f>
        <v>0</v>
      </c>
      <c r="K197" s="206" t="s">
        <v>127</v>
      </c>
      <c r="L197" s="41"/>
      <c r="M197" s="211" t="s">
        <v>1</v>
      </c>
      <c r="N197" s="212" t="s">
        <v>45</v>
      </c>
      <c r="O197" s="77"/>
      <c r="P197" s="213">
        <f>O197*H197</f>
        <v>0</v>
      </c>
      <c r="Q197" s="213">
        <v>0</v>
      </c>
      <c r="R197" s="213">
        <f>Q197*H197</f>
        <v>0</v>
      </c>
      <c r="S197" s="213">
        <v>0</v>
      </c>
      <c r="T197" s="214">
        <f>S197*H197</f>
        <v>0</v>
      </c>
      <c r="AR197" s="15" t="s">
        <v>128</v>
      </c>
      <c r="AT197" s="15" t="s">
        <v>123</v>
      </c>
      <c r="AU197" s="15" t="s">
        <v>84</v>
      </c>
      <c r="AY197" s="15" t="s">
        <v>121</v>
      </c>
      <c r="BE197" s="215">
        <f>IF(N197="základní",J197,0)</f>
        <v>0</v>
      </c>
      <c r="BF197" s="215">
        <f>IF(N197="snížená",J197,0)</f>
        <v>0</v>
      </c>
      <c r="BG197" s="215">
        <f>IF(N197="zákl. přenesená",J197,0)</f>
        <v>0</v>
      </c>
      <c r="BH197" s="215">
        <f>IF(N197="sníž. přenesená",J197,0)</f>
        <v>0</v>
      </c>
      <c r="BI197" s="215">
        <f>IF(N197="nulová",J197,0)</f>
        <v>0</v>
      </c>
      <c r="BJ197" s="15" t="s">
        <v>82</v>
      </c>
      <c r="BK197" s="215">
        <f>ROUND(I197*H197,2)</f>
        <v>0</v>
      </c>
      <c r="BL197" s="15" t="s">
        <v>128</v>
      </c>
      <c r="BM197" s="15" t="s">
        <v>299</v>
      </c>
    </row>
    <row r="198" s="1" customFormat="1" ht="16.5" customHeight="1">
      <c r="B198" s="36"/>
      <c r="C198" s="204" t="s">
        <v>300</v>
      </c>
      <c r="D198" s="204" t="s">
        <v>123</v>
      </c>
      <c r="E198" s="205" t="s">
        <v>301</v>
      </c>
      <c r="F198" s="206" t="s">
        <v>302</v>
      </c>
      <c r="G198" s="207" t="s">
        <v>293</v>
      </c>
      <c r="H198" s="208">
        <v>48.899999999999999</v>
      </c>
      <c r="I198" s="209"/>
      <c r="J198" s="210">
        <f>ROUND(I198*H198,2)</f>
        <v>0</v>
      </c>
      <c r="K198" s="206" t="s">
        <v>127</v>
      </c>
      <c r="L198" s="41"/>
      <c r="M198" s="211" t="s">
        <v>1</v>
      </c>
      <c r="N198" s="212" t="s">
        <v>45</v>
      </c>
      <c r="O198" s="77"/>
      <c r="P198" s="213">
        <f>O198*H198</f>
        <v>0</v>
      </c>
      <c r="Q198" s="213">
        <v>0</v>
      </c>
      <c r="R198" s="213">
        <f>Q198*H198</f>
        <v>0</v>
      </c>
      <c r="S198" s="213">
        <v>0</v>
      </c>
      <c r="T198" s="214">
        <f>S198*H198</f>
        <v>0</v>
      </c>
      <c r="AR198" s="15" t="s">
        <v>128</v>
      </c>
      <c r="AT198" s="15" t="s">
        <v>123</v>
      </c>
      <c r="AU198" s="15" t="s">
        <v>84</v>
      </c>
      <c r="AY198" s="15" t="s">
        <v>121</v>
      </c>
      <c r="BE198" s="215">
        <f>IF(N198="základní",J198,0)</f>
        <v>0</v>
      </c>
      <c r="BF198" s="215">
        <f>IF(N198="snížená",J198,0)</f>
        <v>0</v>
      </c>
      <c r="BG198" s="215">
        <f>IF(N198="zákl. přenesená",J198,0)</f>
        <v>0</v>
      </c>
      <c r="BH198" s="215">
        <f>IF(N198="sníž. přenesená",J198,0)</f>
        <v>0</v>
      </c>
      <c r="BI198" s="215">
        <f>IF(N198="nulová",J198,0)</f>
        <v>0</v>
      </c>
      <c r="BJ198" s="15" t="s">
        <v>82</v>
      </c>
      <c r="BK198" s="215">
        <f>ROUND(I198*H198,2)</f>
        <v>0</v>
      </c>
      <c r="BL198" s="15" t="s">
        <v>128</v>
      </c>
      <c r="BM198" s="15" t="s">
        <v>303</v>
      </c>
    </row>
    <row r="199" s="1" customFormat="1">
      <c r="B199" s="36"/>
      <c r="C199" s="37"/>
      <c r="D199" s="216" t="s">
        <v>130</v>
      </c>
      <c r="E199" s="37"/>
      <c r="F199" s="217" t="s">
        <v>304</v>
      </c>
      <c r="G199" s="37"/>
      <c r="H199" s="37"/>
      <c r="I199" s="129"/>
      <c r="J199" s="37"/>
      <c r="K199" s="37"/>
      <c r="L199" s="41"/>
      <c r="M199" s="218"/>
      <c r="N199" s="77"/>
      <c r="O199" s="77"/>
      <c r="P199" s="77"/>
      <c r="Q199" s="77"/>
      <c r="R199" s="77"/>
      <c r="S199" s="77"/>
      <c r="T199" s="78"/>
      <c r="AT199" s="15" t="s">
        <v>130</v>
      </c>
      <c r="AU199" s="15" t="s">
        <v>84</v>
      </c>
    </row>
    <row r="200" s="1" customFormat="1" ht="16.5" customHeight="1">
      <c r="B200" s="36"/>
      <c r="C200" s="204" t="s">
        <v>305</v>
      </c>
      <c r="D200" s="204" t="s">
        <v>123</v>
      </c>
      <c r="E200" s="205" t="s">
        <v>306</v>
      </c>
      <c r="F200" s="206" t="s">
        <v>307</v>
      </c>
      <c r="G200" s="207" t="s">
        <v>293</v>
      </c>
      <c r="H200" s="208">
        <v>195.59999999999999</v>
      </c>
      <c r="I200" s="209"/>
      <c r="J200" s="210">
        <f>ROUND(I200*H200,2)</f>
        <v>0</v>
      </c>
      <c r="K200" s="206" t="s">
        <v>127</v>
      </c>
      <c r="L200" s="41"/>
      <c r="M200" s="211" t="s">
        <v>1</v>
      </c>
      <c r="N200" s="212" t="s">
        <v>45</v>
      </c>
      <c r="O200" s="77"/>
      <c r="P200" s="213">
        <f>O200*H200</f>
        <v>0</v>
      </c>
      <c r="Q200" s="213">
        <v>0</v>
      </c>
      <c r="R200" s="213">
        <f>Q200*H200</f>
        <v>0</v>
      </c>
      <c r="S200" s="213">
        <v>0</v>
      </c>
      <c r="T200" s="214">
        <f>S200*H200</f>
        <v>0</v>
      </c>
      <c r="AR200" s="15" t="s">
        <v>128</v>
      </c>
      <c r="AT200" s="15" t="s">
        <v>123</v>
      </c>
      <c r="AU200" s="15" t="s">
        <v>84</v>
      </c>
      <c r="AY200" s="15" t="s">
        <v>121</v>
      </c>
      <c r="BE200" s="215">
        <f>IF(N200="základní",J200,0)</f>
        <v>0</v>
      </c>
      <c r="BF200" s="215">
        <f>IF(N200="snížená",J200,0)</f>
        <v>0</v>
      </c>
      <c r="BG200" s="215">
        <f>IF(N200="zákl. přenesená",J200,0)</f>
        <v>0</v>
      </c>
      <c r="BH200" s="215">
        <f>IF(N200="sníž. přenesená",J200,0)</f>
        <v>0</v>
      </c>
      <c r="BI200" s="215">
        <f>IF(N200="nulová",J200,0)</f>
        <v>0</v>
      </c>
      <c r="BJ200" s="15" t="s">
        <v>82</v>
      </c>
      <c r="BK200" s="215">
        <f>ROUND(I200*H200,2)</f>
        <v>0</v>
      </c>
      <c r="BL200" s="15" t="s">
        <v>128</v>
      </c>
      <c r="BM200" s="15" t="s">
        <v>308</v>
      </c>
    </row>
    <row r="201" s="1" customFormat="1">
      <c r="B201" s="36"/>
      <c r="C201" s="37"/>
      <c r="D201" s="216" t="s">
        <v>130</v>
      </c>
      <c r="E201" s="37"/>
      <c r="F201" s="217" t="s">
        <v>304</v>
      </c>
      <c r="G201" s="37"/>
      <c r="H201" s="37"/>
      <c r="I201" s="129"/>
      <c r="J201" s="37"/>
      <c r="K201" s="37"/>
      <c r="L201" s="41"/>
      <c r="M201" s="218"/>
      <c r="N201" s="77"/>
      <c r="O201" s="77"/>
      <c r="P201" s="77"/>
      <c r="Q201" s="77"/>
      <c r="R201" s="77"/>
      <c r="S201" s="77"/>
      <c r="T201" s="78"/>
      <c r="AT201" s="15" t="s">
        <v>130</v>
      </c>
      <c r="AU201" s="15" t="s">
        <v>84</v>
      </c>
    </row>
    <row r="202" s="12" customFormat="1">
      <c r="B202" s="229"/>
      <c r="C202" s="230"/>
      <c r="D202" s="216" t="s">
        <v>132</v>
      </c>
      <c r="E202" s="230"/>
      <c r="F202" s="232" t="s">
        <v>309</v>
      </c>
      <c r="G202" s="230"/>
      <c r="H202" s="233">
        <v>195.59999999999999</v>
      </c>
      <c r="I202" s="234"/>
      <c r="J202" s="230"/>
      <c r="K202" s="230"/>
      <c r="L202" s="235"/>
      <c r="M202" s="236"/>
      <c r="N202" s="237"/>
      <c r="O202" s="237"/>
      <c r="P202" s="237"/>
      <c r="Q202" s="237"/>
      <c r="R202" s="237"/>
      <c r="S202" s="237"/>
      <c r="T202" s="238"/>
      <c r="AT202" s="239" t="s">
        <v>132</v>
      </c>
      <c r="AU202" s="239" t="s">
        <v>84</v>
      </c>
      <c r="AV202" s="12" t="s">
        <v>84</v>
      </c>
      <c r="AW202" s="12" t="s">
        <v>4</v>
      </c>
      <c r="AX202" s="12" t="s">
        <v>82</v>
      </c>
      <c r="AY202" s="239" t="s">
        <v>121</v>
      </c>
    </row>
    <row r="203" s="10" customFormat="1" ht="22.8" customHeight="1">
      <c r="B203" s="188"/>
      <c r="C203" s="189"/>
      <c r="D203" s="190" t="s">
        <v>73</v>
      </c>
      <c r="E203" s="202" t="s">
        <v>310</v>
      </c>
      <c r="F203" s="202" t="s">
        <v>311</v>
      </c>
      <c r="G203" s="189"/>
      <c r="H203" s="189"/>
      <c r="I203" s="192"/>
      <c r="J203" s="203">
        <f>BK203</f>
        <v>0</v>
      </c>
      <c r="K203" s="189"/>
      <c r="L203" s="194"/>
      <c r="M203" s="195"/>
      <c r="N203" s="196"/>
      <c r="O203" s="196"/>
      <c r="P203" s="197">
        <f>SUM(P204:P205)</f>
        <v>0</v>
      </c>
      <c r="Q203" s="196"/>
      <c r="R203" s="197">
        <f>SUM(R204:R205)</f>
        <v>0</v>
      </c>
      <c r="S203" s="196"/>
      <c r="T203" s="198">
        <f>SUM(T204:T205)</f>
        <v>0</v>
      </c>
      <c r="AR203" s="199" t="s">
        <v>82</v>
      </c>
      <c r="AT203" s="200" t="s">
        <v>73</v>
      </c>
      <c r="AU203" s="200" t="s">
        <v>82</v>
      </c>
      <c r="AY203" s="199" t="s">
        <v>121</v>
      </c>
      <c r="BK203" s="201">
        <f>SUM(BK204:BK205)</f>
        <v>0</v>
      </c>
    </row>
    <row r="204" s="1" customFormat="1" ht="16.5" customHeight="1">
      <c r="B204" s="36"/>
      <c r="C204" s="204" t="s">
        <v>312</v>
      </c>
      <c r="D204" s="204" t="s">
        <v>123</v>
      </c>
      <c r="E204" s="205" t="s">
        <v>313</v>
      </c>
      <c r="F204" s="206" t="s">
        <v>314</v>
      </c>
      <c r="G204" s="207" t="s">
        <v>293</v>
      </c>
      <c r="H204" s="208">
        <v>491.23399999999998</v>
      </c>
      <c r="I204" s="209"/>
      <c r="J204" s="210">
        <f>ROUND(I204*H204,2)</f>
        <v>0</v>
      </c>
      <c r="K204" s="206" t="s">
        <v>127</v>
      </c>
      <c r="L204" s="41"/>
      <c r="M204" s="211" t="s">
        <v>1</v>
      </c>
      <c r="N204" s="212" t="s">
        <v>45</v>
      </c>
      <c r="O204" s="77"/>
      <c r="P204" s="213">
        <f>O204*H204</f>
        <v>0</v>
      </c>
      <c r="Q204" s="213">
        <v>0</v>
      </c>
      <c r="R204" s="213">
        <f>Q204*H204</f>
        <v>0</v>
      </c>
      <c r="S204" s="213">
        <v>0</v>
      </c>
      <c r="T204" s="214">
        <f>S204*H204</f>
        <v>0</v>
      </c>
      <c r="AR204" s="15" t="s">
        <v>128</v>
      </c>
      <c r="AT204" s="15" t="s">
        <v>123</v>
      </c>
      <c r="AU204" s="15" t="s">
        <v>84</v>
      </c>
      <c r="AY204" s="15" t="s">
        <v>121</v>
      </c>
      <c r="BE204" s="215">
        <f>IF(N204="základní",J204,0)</f>
        <v>0</v>
      </c>
      <c r="BF204" s="215">
        <f>IF(N204="snížená",J204,0)</f>
        <v>0</v>
      </c>
      <c r="BG204" s="215">
        <f>IF(N204="zákl. přenesená",J204,0)</f>
        <v>0</v>
      </c>
      <c r="BH204" s="215">
        <f>IF(N204="sníž. přenesená",J204,0)</f>
        <v>0</v>
      </c>
      <c r="BI204" s="215">
        <f>IF(N204="nulová",J204,0)</f>
        <v>0</v>
      </c>
      <c r="BJ204" s="15" t="s">
        <v>82</v>
      </c>
      <c r="BK204" s="215">
        <f>ROUND(I204*H204,2)</f>
        <v>0</v>
      </c>
      <c r="BL204" s="15" t="s">
        <v>128</v>
      </c>
      <c r="BM204" s="15" t="s">
        <v>315</v>
      </c>
    </row>
    <row r="205" s="1" customFormat="1">
      <c r="B205" s="36"/>
      <c r="C205" s="37"/>
      <c r="D205" s="216" t="s">
        <v>130</v>
      </c>
      <c r="E205" s="37"/>
      <c r="F205" s="217" t="s">
        <v>316</v>
      </c>
      <c r="G205" s="37"/>
      <c r="H205" s="37"/>
      <c r="I205" s="129"/>
      <c r="J205" s="37"/>
      <c r="K205" s="37"/>
      <c r="L205" s="41"/>
      <c r="M205" s="251"/>
      <c r="N205" s="252"/>
      <c r="O205" s="252"/>
      <c r="P205" s="252"/>
      <c r="Q205" s="252"/>
      <c r="R205" s="252"/>
      <c r="S205" s="252"/>
      <c r="T205" s="253"/>
      <c r="AT205" s="15" t="s">
        <v>130</v>
      </c>
      <c r="AU205" s="15" t="s">
        <v>84</v>
      </c>
    </row>
    <row r="206" s="1" customFormat="1" ht="6.96" customHeight="1">
      <c r="B206" s="55"/>
      <c r="C206" s="56"/>
      <c r="D206" s="56"/>
      <c r="E206" s="56"/>
      <c r="F206" s="56"/>
      <c r="G206" s="56"/>
      <c r="H206" s="56"/>
      <c r="I206" s="153"/>
      <c r="J206" s="56"/>
      <c r="K206" s="56"/>
      <c r="L206" s="41"/>
    </row>
  </sheetData>
  <sheetProtection sheet="1" autoFilter="0" formatColumns="0" formatRows="0" objects="1" scenarios="1" spinCount="100000" saltValue="OXT3cpsg6EvaP6ZHgu9PbOGvAWbGDtf5q7tAecF8KTQNkwH/UOsJjS0r6qU0f8UKe1RyebF4L+IJi4u2UDgkAw==" hashValue="MnaMJTlEL8I+waq4uaTbjPqp3GF0lYsnHYdaetcFgWPQdQNgg8gMrYtHwDAJnaKRp6MoqkuuLGdcHa/mJv8jUQ==" algorithmName="SHA-512" password="CC35"/>
  <autoFilter ref="C85:K205"/>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87</v>
      </c>
    </row>
    <row r="3" ht="6.96" customHeight="1">
      <c r="B3" s="123"/>
      <c r="C3" s="124"/>
      <c r="D3" s="124"/>
      <c r="E3" s="124"/>
      <c r="F3" s="124"/>
      <c r="G3" s="124"/>
      <c r="H3" s="124"/>
      <c r="I3" s="125"/>
      <c r="J3" s="124"/>
      <c r="K3" s="124"/>
      <c r="L3" s="18"/>
      <c r="AT3" s="15" t="s">
        <v>84</v>
      </c>
    </row>
    <row r="4" ht="24.96" customHeight="1">
      <c r="B4" s="18"/>
      <c r="D4" s="126" t="s">
        <v>91</v>
      </c>
      <c r="L4" s="18"/>
      <c r="M4" s="22" t="s">
        <v>10</v>
      </c>
      <c r="AT4" s="15" t="s">
        <v>4</v>
      </c>
    </row>
    <row r="5" ht="6.96" customHeight="1">
      <c r="B5" s="18"/>
      <c r="L5" s="18"/>
    </row>
    <row r="6" ht="12" customHeight="1">
      <c r="B6" s="18"/>
      <c r="D6" s="127" t="s">
        <v>16</v>
      </c>
      <c r="L6" s="18"/>
    </row>
    <row r="7" ht="16.5" customHeight="1">
      <c r="B7" s="18"/>
      <c r="E7" s="128" t="str">
        <f>'Rekapitulace stavby'!K6</f>
        <v>Svitava, ř. km 34,260 – 34,330, Blansko, oprava opevnění</v>
      </c>
      <c r="F7" s="127"/>
      <c r="G7" s="127"/>
      <c r="H7" s="127"/>
      <c r="L7" s="18"/>
    </row>
    <row r="8" s="1" customFormat="1" ht="12" customHeight="1">
      <c r="B8" s="41"/>
      <c r="D8" s="127" t="s">
        <v>92</v>
      </c>
      <c r="I8" s="129"/>
      <c r="L8" s="41"/>
    </row>
    <row r="9" s="1" customFormat="1" ht="36.96" customHeight="1">
      <c r="B9" s="41"/>
      <c r="E9" s="130" t="s">
        <v>317</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16. 4. 2019</v>
      </c>
      <c r="L12" s="41"/>
    </row>
    <row r="13" s="1" customFormat="1" ht="10.8" customHeight="1">
      <c r="B13" s="41"/>
      <c r="I13" s="129"/>
      <c r="L13" s="41"/>
    </row>
    <row r="14" s="1" customFormat="1" ht="12" customHeight="1">
      <c r="B14" s="41"/>
      <c r="D14" s="127" t="s">
        <v>24</v>
      </c>
      <c r="I14" s="131" t="s">
        <v>25</v>
      </c>
      <c r="J14" s="15" t="s">
        <v>26</v>
      </c>
      <c r="L14" s="41"/>
    </row>
    <row r="15" s="1" customFormat="1" ht="18" customHeight="1">
      <c r="B15" s="41"/>
      <c r="E15" s="15" t="s">
        <v>27</v>
      </c>
      <c r="I15" s="131" t="s">
        <v>28</v>
      </c>
      <c r="J15" s="15" t="s">
        <v>29</v>
      </c>
      <c r="L15" s="41"/>
    </row>
    <row r="16" s="1" customFormat="1" ht="6.96" customHeight="1">
      <c r="B16" s="41"/>
      <c r="I16" s="129"/>
      <c r="L16" s="41"/>
    </row>
    <row r="17" s="1" customFormat="1" ht="12" customHeight="1">
      <c r="B17" s="41"/>
      <c r="D17" s="127" t="s">
        <v>30</v>
      </c>
      <c r="I17" s="131" t="s">
        <v>25</v>
      </c>
      <c r="J17" s="31" t="str">
        <f>'Rekapitulace stavby'!AN13</f>
        <v>Vyplň údaj</v>
      </c>
      <c r="L17" s="41"/>
    </row>
    <row r="18" s="1" customFormat="1" ht="18" customHeight="1">
      <c r="B18" s="41"/>
      <c r="E18" s="31" t="str">
        <f>'Rekapitulace stavby'!E14</f>
        <v>Vyplň údaj</v>
      </c>
      <c r="F18" s="15"/>
      <c r="G18" s="15"/>
      <c r="H18" s="15"/>
      <c r="I18" s="131" t="s">
        <v>28</v>
      </c>
      <c r="J18" s="31" t="str">
        <f>'Rekapitulace stavby'!AN14</f>
        <v>Vyplň údaj</v>
      </c>
      <c r="L18" s="41"/>
    </row>
    <row r="19" s="1" customFormat="1" ht="6.96" customHeight="1">
      <c r="B19" s="41"/>
      <c r="I19" s="129"/>
      <c r="L19" s="41"/>
    </row>
    <row r="20" s="1" customFormat="1" ht="12" customHeight="1">
      <c r="B20" s="41"/>
      <c r="D20" s="127" t="s">
        <v>32</v>
      </c>
      <c r="I20" s="131" t="s">
        <v>25</v>
      </c>
      <c r="J20" s="15" t="s">
        <v>33</v>
      </c>
      <c r="L20" s="41"/>
    </row>
    <row r="21" s="1" customFormat="1" ht="18" customHeight="1">
      <c r="B21" s="41"/>
      <c r="E21" s="15" t="s">
        <v>34</v>
      </c>
      <c r="I21" s="131" t="s">
        <v>28</v>
      </c>
      <c r="J21" s="15" t="s">
        <v>1</v>
      </c>
      <c r="L21" s="41"/>
    </row>
    <row r="22" s="1" customFormat="1" ht="6.96" customHeight="1">
      <c r="B22" s="41"/>
      <c r="I22" s="129"/>
      <c r="L22" s="41"/>
    </row>
    <row r="23" s="1" customFormat="1" ht="12" customHeight="1">
      <c r="B23" s="41"/>
      <c r="D23" s="127" t="s">
        <v>37</v>
      </c>
      <c r="I23" s="131" t="s">
        <v>25</v>
      </c>
      <c r="J23" s="15" t="str">
        <f>IF('Rekapitulace stavby'!AN19="","",'Rekapitulace stavby'!AN19)</f>
        <v/>
      </c>
      <c r="L23" s="41"/>
    </row>
    <row r="24" s="1" customFormat="1" ht="18" customHeight="1">
      <c r="B24" s="41"/>
      <c r="E24" s="15" t="str">
        <f>IF('Rekapitulace stavby'!E20="","",'Rekapitulace stavby'!E20)</f>
        <v xml:space="preserve"> </v>
      </c>
      <c r="I24" s="131" t="s">
        <v>28</v>
      </c>
      <c r="J24" s="15" t="str">
        <f>IF('Rekapitulace stavby'!AN20="","",'Rekapitulace stavby'!AN20)</f>
        <v/>
      </c>
      <c r="L24" s="41"/>
    </row>
    <row r="25" s="1" customFormat="1" ht="6.96" customHeight="1">
      <c r="B25" s="41"/>
      <c r="I25" s="129"/>
      <c r="L25" s="41"/>
    </row>
    <row r="26" s="1" customFormat="1" ht="12" customHeight="1">
      <c r="B26" s="41"/>
      <c r="D26" s="127" t="s">
        <v>39</v>
      </c>
      <c r="I26" s="129"/>
      <c r="L26" s="41"/>
    </row>
    <row r="27" s="6" customFormat="1" ht="16.5" customHeight="1">
      <c r="B27" s="133"/>
      <c r="E27" s="134" t="s">
        <v>1</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40</v>
      </c>
      <c r="I30" s="129"/>
      <c r="J30" s="138">
        <f>ROUND(J81, 1)</f>
        <v>0</v>
      </c>
      <c r="L30" s="41"/>
    </row>
    <row r="31" s="1" customFormat="1" ht="6.96" customHeight="1">
      <c r="B31" s="41"/>
      <c r="D31" s="69"/>
      <c r="E31" s="69"/>
      <c r="F31" s="69"/>
      <c r="G31" s="69"/>
      <c r="H31" s="69"/>
      <c r="I31" s="136"/>
      <c r="J31" s="69"/>
      <c r="K31" s="69"/>
      <c r="L31" s="41"/>
    </row>
    <row r="32" s="1" customFormat="1" ht="14.4" customHeight="1">
      <c r="B32" s="41"/>
      <c r="F32" s="139" t="s">
        <v>42</v>
      </c>
      <c r="I32" s="140" t="s">
        <v>41</v>
      </c>
      <c r="J32" s="139" t="s">
        <v>43</v>
      </c>
      <c r="L32" s="41"/>
    </row>
    <row r="33" s="1" customFormat="1" ht="14.4" customHeight="1">
      <c r="B33" s="41"/>
      <c r="D33" s="127" t="s">
        <v>44</v>
      </c>
      <c r="E33" s="127" t="s">
        <v>45</v>
      </c>
      <c r="F33" s="141">
        <f>ROUND((SUM(BE81:BE135)),  1)</f>
        <v>0</v>
      </c>
      <c r="I33" s="142">
        <v>0.20999999999999999</v>
      </c>
      <c r="J33" s="141">
        <f>ROUND(((SUM(BE81:BE135))*I33),  1)</f>
        <v>0</v>
      </c>
      <c r="L33" s="41"/>
    </row>
    <row r="34" s="1" customFormat="1" ht="14.4" customHeight="1">
      <c r="B34" s="41"/>
      <c r="E34" s="127" t="s">
        <v>46</v>
      </c>
      <c r="F34" s="141">
        <f>ROUND((SUM(BF81:BF135)),  1)</f>
        <v>0</v>
      </c>
      <c r="I34" s="142">
        <v>0.14999999999999999</v>
      </c>
      <c r="J34" s="141">
        <f>ROUND(((SUM(BF81:BF135))*I34),  1)</f>
        <v>0</v>
      </c>
      <c r="L34" s="41"/>
    </row>
    <row r="35" hidden="1" s="1" customFormat="1" ht="14.4" customHeight="1">
      <c r="B35" s="41"/>
      <c r="E35" s="127" t="s">
        <v>47</v>
      </c>
      <c r="F35" s="141">
        <f>ROUND((SUM(BG81:BG135)),  1)</f>
        <v>0</v>
      </c>
      <c r="I35" s="142">
        <v>0.20999999999999999</v>
      </c>
      <c r="J35" s="141">
        <f>0</f>
        <v>0</v>
      </c>
      <c r="L35" s="41"/>
    </row>
    <row r="36" hidden="1" s="1" customFormat="1" ht="14.4" customHeight="1">
      <c r="B36" s="41"/>
      <c r="E36" s="127" t="s">
        <v>48</v>
      </c>
      <c r="F36" s="141">
        <f>ROUND((SUM(BH81:BH135)),  1)</f>
        <v>0</v>
      </c>
      <c r="I36" s="142">
        <v>0.14999999999999999</v>
      </c>
      <c r="J36" s="141">
        <f>0</f>
        <v>0</v>
      </c>
      <c r="L36" s="41"/>
    </row>
    <row r="37" hidden="1" s="1" customFormat="1" ht="14.4" customHeight="1">
      <c r="B37" s="41"/>
      <c r="E37" s="127" t="s">
        <v>49</v>
      </c>
      <c r="F37" s="141">
        <f>ROUND((SUM(BI81:BI135)),  1)</f>
        <v>0</v>
      </c>
      <c r="I37" s="142">
        <v>0</v>
      </c>
      <c r="J37" s="141">
        <f>0</f>
        <v>0</v>
      </c>
      <c r="L37" s="41"/>
    </row>
    <row r="38" s="1" customFormat="1" ht="6.96" customHeight="1">
      <c r="B38" s="41"/>
      <c r="I38" s="129"/>
      <c r="L38" s="41"/>
    </row>
    <row r="39" s="1" customFormat="1" ht="25.44" customHeight="1">
      <c r="B39" s="41"/>
      <c r="C39" s="143"/>
      <c r="D39" s="144" t="s">
        <v>50</v>
      </c>
      <c r="E39" s="145"/>
      <c r="F39" s="145"/>
      <c r="G39" s="146" t="s">
        <v>51</v>
      </c>
      <c r="H39" s="147" t="s">
        <v>52</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94</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Svitava, ř. km 34,260 – 34,330, Blansko, oprava opevnění</v>
      </c>
      <c r="F48" s="30"/>
      <c r="G48" s="30"/>
      <c r="H48" s="30"/>
      <c r="I48" s="129"/>
      <c r="J48" s="37"/>
      <c r="K48" s="37"/>
      <c r="L48" s="41"/>
    </row>
    <row r="49" s="1" customFormat="1" ht="12" customHeight="1">
      <c r="B49" s="36"/>
      <c r="C49" s="30" t="s">
        <v>92</v>
      </c>
      <c r="D49" s="37"/>
      <c r="E49" s="37"/>
      <c r="F49" s="37"/>
      <c r="G49" s="37"/>
      <c r="H49" s="37"/>
      <c r="I49" s="129"/>
      <c r="J49" s="37"/>
      <c r="K49" s="37"/>
      <c r="L49" s="41"/>
    </row>
    <row r="50" s="1" customFormat="1" ht="16.5" customHeight="1">
      <c r="B50" s="36"/>
      <c r="C50" s="37"/>
      <c r="D50" s="37"/>
      <c r="E50" s="62" t="str">
        <f>E9</f>
        <v>02 - Odtěžení sedimentu</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k.ú. Blansko</v>
      </c>
      <c r="G52" s="37"/>
      <c r="H52" s="37"/>
      <c r="I52" s="131" t="s">
        <v>22</v>
      </c>
      <c r="J52" s="65" t="str">
        <f>IF(J12="","",J12)</f>
        <v>16. 4. 2019</v>
      </c>
      <c r="K52" s="37"/>
      <c r="L52" s="41"/>
    </row>
    <row r="53" s="1" customFormat="1" ht="6.96" customHeight="1">
      <c r="B53" s="36"/>
      <c r="C53" s="37"/>
      <c r="D53" s="37"/>
      <c r="E53" s="37"/>
      <c r="F53" s="37"/>
      <c r="G53" s="37"/>
      <c r="H53" s="37"/>
      <c r="I53" s="129"/>
      <c r="J53" s="37"/>
      <c r="K53" s="37"/>
      <c r="L53" s="41"/>
    </row>
    <row r="54" s="1" customFormat="1" ht="24.9" customHeight="1">
      <c r="B54" s="36"/>
      <c r="C54" s="30" t="s">
        <v>24</v>
      </c>
      <c r="D54" s="37"/>
      <c r="E54" s="37"/>
      <c r="F54" s="25" t="str">
        <f>E15</f>
        <v>Povodí Moravy, s.p., Dřevařská 932/11, 602 00 Brno</v>
      </c>
      <c r="G54" s="37"/>
      <c r="H54" s="37"/>
      <c r="I54" s="131" t="s">
        <v>32</v>
      </c>
      <c r="J54" s="34" t="str">
        <f>E21</f>
        <v>Aqua Engineering, s.r.o., Družstevní 862, Rosice</v>
      </c>
      <c r="K54" s="37"/>
      <c r="L54" s="41"/>
    </row>
    <row r="55" s="1" customFormat="1" ht="13.65" customHeight="1">
      <c r="B55" s="36"/>
      <c r="C55" s="30" t="s">
        <v>30</v>
      </c>
      <c r="D55" s="37"/>
      <c r="E55" s="37"/>
      <c r="F55" s="25" t="str">
        <f>IF(E18="","",E18)</f>
        <v>Vyplň údaj</v>
      </c>
      <c r="G55" s="37"/>
      <c r="H55" s="37"/>
      <c r="I55" s="131" t="s">
        <v>37</v>
      </c>
      <c r="J55" s="34" t="str">
        <f>E24</f>
        <v xml:space="preserve"> </v>
      </c>
      <c r="K55" s="37"/>
      <c r="L55" s="41"/>
    </row>
    <row r="56" s="1" customFormat="1" ht="10.32" customHeight="1">
      <c r="B56" s="36"/>
      <c r="C56" s="37"/>
      <c r="D56" s="37"/>
      <c r="E56" s="37"/>
      <c r="F56" s="37"/>
      <c r="G56" s="37"/>
      <c r="H56" s="37"/>
      <c r="I56" s="129"/>
      <c r="J56" s="37"/>
      <c r="K56" s="37"/>
      <c r="L56" s="41"/>
    </row>
    <row r="57" s="1" customFormat="1" ht="29.28" customHeight="1">
      <c r="B57" s="36"/>
      <c r="C57" s="158" t="s">
        <v>95</v>
      </c>
      <c r="D57" s="159"/>
      <c r="E57" s="159"/>
      <c r="F57" s="159"/>
      <c r="G57" s="159"/>
      <c r="H57" s="159"/>
      <c r="I57" s="160"/>
      <c r="J57" s="161" t="s">
        <v>96</v>
      </c>
      <c r="K57" s="159"/>
      <c r="L57" s="41"/>
    </row>
    <row r="58" s="1" customFormat="1" ht="10.32" customHeight="1">
      <c r="B58" s="36"/>
      <c r="C58" s="37"/>
      <c r="D58" s="37"/>
      <c r="E58" s="37"/>
      <c r="F58" s="37"/>
      <c r="G58" s="37"/>
      <c r="H58" s="37"/>
      <c r="I58" s="129"/>
      <c r="J58" s="37"/>
      <c r="K58" s="37"/>
      <c r="L58" s="41"/>
    </row>
    <row r="59" s="1" customFormat="1" ht="22.8" customHeight="1">
      <c r="B59" s="36"/>
      <c r="C59" s="162" t="s">
        <v>97</v>
      </c>
      <c r="D59" s="37"/>
      <c r="E59" s="37"/>
      <c r="F59" s="37"/>
      <c r="G59" s="37"/>
      <c r="H59" s="37"/>
      <c r="I59" s="129"/>
      <c r="J59" s="96">
        <f>J81</f>
        <v>0</v>
      </c>
      <c r="K59" s="37"/>
      <c r="L59" s="41"/>
      <c r="AU59" s="15" t="s">
        <v>98</v>
      </c>
    </row>
    <row r="60" s="7" customFormat="1" ht="24.96" customHeight="1">
      <c r="B60" s="163"/>
      <c r="C60" s="164"/>
      <c r="D60" s="165" t="s">
        <v>99</v>
      </c>
      <c r="E60" s="166"/>
      <c r="F60" s="166"/>
      <c r="G60" s="166"/>
      <c r="H60" s="166"/>
      <c r="I60" s="167"/>
      <c r="J60" s="168">
        <f>J82</f>
        <v>0</v>
      </c>
      <c r="K60" s="164"/>
      <c r="L60" s="169"/>
    </row>
    <row r="61" s="8" customFormat="1" ht="19.92" customHeight="1">
      <c r="B61" s="170"/>
      <c r="C61" s="171"/>
      <c r="D61" s="172" t="s">
        <v>100</v>
      </c>
      <c r="E61" s="173"/>
      <c r="F61" s="173"/>
      <c r="G61" s="173"/>
      <c r="H61" s="173"/>
      <c r="I61" s="174"/>
      <c r="J61" s="175">
        <f>J83</f>
        <v>0</v>
      </c>
      <c r="K61" s="171"/>
      <c r="L61" s="176"/>
    </row>
    <row r="62" s="1" customFormat="1" ht="21.84" customHeight="1">
      <c r="B62" s="36"/>
      <c r="C62" s="37"/>
      <c r="D62" s="37"/>
      <c r="E62" s="37"/>
      <c r="F62" s="37"/>
      <c r="G62" s="37"/>
      <c r="H62" s="37"/>
      <c r="I62" s="129"/>
      <c r="J62" s="37"/>
      <c r="K62" s="37"/>
      <c r="L62" s="41"/>
    </row>
    <row r="63" s="1" customFormat="1" ht="6.96" customHeight="1">
      <c r="B63" s="55"/>
      <c r="C63" s="56"/>
      <c r="D63" s="56"/>
      <c r="E63" s="56"/>
      <c r="F63" s="56"/>
      <c r="G63" s="56"/>
      <c r="H63" s="56"/>
      <c r="I63" s="153"/>
      <c r="J63" s="56"/>
      <c r="K63" s="56"/>
      <c r="L63" s="41"/>
    </row>
    <row r="67" s="1" customFormat="1" ht="6.96" customHeight="1">
      <c r="B67" s="57"/>
      <c r="C67" s="58"/>
      <c r="D67" s="58"/>
      <c r="E67" s="58"/>
      <c r="F67" s="58"/>
      <c r="G67" s="58"/>
      <c r="H67" s="58"/>
      <c r="I67" s="156"/>
      <c r="J67" s="58"/>
      <c r="K67" s="58"/>
      <c r="L67" s="41"/>
    </row>
    <row r="68" s="1" customFormat="1" ht="24.96" customHeight="1">
      <c r="B68" s="36"/>
      <c r="C68" s="21" t="s">
        <v>106</v>
      </c>
      <c r="D68" s="37"/>
      <c r="E68" s="37"/>
      <c r="F68" s="37"/>
      <c r="G68" s="37"/>
      <c r="H68" s="37"/>
      <c r="I68" s="129"/>
      <c r="J68" s="37"/>
      <c r="K68" s="37"/>
      <c r="L68" s="41"/>
    </row>
    <row r="69" s="1" customFormat="1" ht="6.96" customHeight="1">
      <c r="B69" s="36"/>
      <c r="C69" s="37"/>
      <c r="D69" s="37"/>
      <c r="E69" s="37"/>
      <c r="F69" s="37"/>
      <c r="G69" s="37"/>
      <c r="H69" s="37"/>
      <c r="I69" s="129"/>
      <c r="J69" s="37"/>
      <c r="K69" s="37"/>
      <c r="L69" s="41"/>
    </row>
    <row r="70" s="1" customFormat="1" ht="12" customHeight="1">
      <c r="B70" s="36"/>
      <c r="C70" s="30" t="s">
        <v>16</v>
      </c>
      <c r="D70" s="37"/>
      <c r="E70" s="37"/>
      <c r="F70" s="37"/>
      <c r="G70" s="37"/>
      <c r="H70" s="37"/>
      <c r="I70" s="129"/>
      <c r="J70" s="37"/>
      <c r="K70" s="37"/>
      <c r="L70" s="41"/>
    </row>
    <row r="71" s="1" customFormat="1" ht="16.5" customHeight="1">
      <c r="B71" s="36"/>
      <c r="C71" s="37"/>
      <c r="D71" s="37"/>
      <c r="E71" s="157" t="str">
        <f>E7</f>
        <v>Svitava, ř. km 34,260 – 34,330, Blansko, oprava opevnění</v>
      </c>
      <c r="F71" s="30"/>
      <c r="G71" s="30"/>
      <c r="H71" s="30"/>
      <c r="I71" s="129"/>
      <c r="J71" s="37"/>
      <c r="K71" s="37"/>
      <c r="L71" s="41"/>
    </row>
    <row r="72" s="1" customFormat="1" ht="12" customHeight="1">
      <c r="B72" s="36"/>
      <c r="C72" s="30" t="s">
        <v>92</v>
      </c>
      <c r="D72" s="37"/>
      <c r="E72" s="37"/>
      <c r="F72" s="37"/>
      <c r="G72" s="37"/>
      <c r="H72" s="37"/>
      <c r="I72" s="129"/>
      <c r="J72" s="37"/>
      <c r="K72" s="37"/>
      <c r="L72" s="41"/>
    </row>
    <row r="73" s="1" customFormat="1" ht="16.5" customHeight="1">
      <c r="B73" s="36"/>
      <c r="C73" s="37"/>
      <c r="D73" s="37"/>
      <c r="E73" s="62" t="str">
        <f>E9</f>
        <v>02 - Odtěžení sedimentu</v>
      </c>
      <c r="F73" s="37"/>
      <c r="G73" s="37"/>
      <c r="H73" s="37"/>
      <c r="I73" s="129"/>
      <c r="J73" s="37"/>
      <c r="K73" s="37"/>
      <c r="L73" s="41"/>
    </row>
    <row r="74" s="1" customFormat="1" ht="6.96" customHeight="1">
      <c r="B74" s="36"/>
      <c r="C74" s="37"/>
      <c r="D74" s="37"/>
      <c r="E74" s="37"/>
      <c r="F74" s="37"/>
      <c r="G74" s="37"/>
      <c r="H74" s="37"/>
      <c r="I74" s="129"/>
      <c r="J74" s="37"/>
      <c r="K74" s="37"/>
      <c r="L74" s="41"/>
    </row>
    <row r="75" s="1" customFormat="1" ht="12" customHeight="1">
      <c r="B75" s="36"/>
      <c r="C75" s="30" t="s">
        <v>20</v>
      </c>
      <c r="D75" s="37"/>
      <c r="E75" s="37"/>
      <c r="F75" s="25" t="str">
        <f>F12</f>
        <v>k.ú. Blansko</v>
      </c>
      <c r="G75" s="37"/>
      <c r="H75" s="37"/>
      <c r="I75" s="131" t="s">
        <v>22</v>
      </c>
      <c r="J75" s="65" t="str">
        <f>IF(J12="","",J12)</f>
        <v>16. 4. 2019</v>
      </c>
      <c r="K75" s="37"/>
      <c r="L75" s="41"/>
    </row>
    <row r="76" s="1" customFormat="1" ht="6.96" customHeight="1">
      <c r="B76" s="36"/>
      <c r="C76" s="37"/>
      <c r="D76" s="37"/>
      <c r="E76" s="37"/>
      <c r="F76" s="37"/>
      <c r="G76" s="37"/>
      <c r="H76" s="37"/>
      <c r="I76" s="129"/>
      <c r="J76" s="37"/>
      <c r="K76" s="37"/>
      <c r="L76" s="41"/>
    </row>
    <row r="77" s="1" customFormat="1" ht="24.9" customHeight="1">
      <c r="B77" s="36"/>
      <c r="C77" s="30" t="s">
        <v>24</v>
      </c>
      <c r="D77" s="37"/>
      <c r="E77" s="37"/>
      <c r="F77" s="25" t="str">
        <f>E15</f>
        <v>Povodí Moravy, s.p., Dřevařská 932/11, 602 00 Brno</v>
      </c>
      <c r="G77" s="37"/>
      <c r="H77" s="37"/>
      <c r="I77" s="131" t="s">
        <v>32</v>
      </c>
      <c r="J77" s="34" t="str">
        <f>E21</f>
        <v>Aqua Engineering, s.r.o., Družstevní 862, Rosice</v>
      </c>
      <c r="K77" s="37"/>
      <c r="L77" s="41"/>
    </row>
    <row r="78" s="1" customFormat="1" ht="13.65" customHeight="1">
      <c r="B78" s="36"/>
      <c r="C78" s="30" t="s">
        <v>30</v>
      </c>
      <c r="D78" s="37"/>
      <c r="E78" s="37"/>
      <c r="F78" s="25" t="str">
        <f>IF(E18="","",E18)</f>
        <v>Vyplň údaj</v>
      </c>
      <c r="G78" s="37"/>
      <c r="H78" s="37"/>
      <c r="I78" s="131" t="s">
        <v>37</v>
      </c>
      <c r="J78" s="34" t="str">
        <f>E24</f>
        <v xml:space="preserve"> </v>
      </c>
      <c r="K78" s="37"/>
      <c r="L78" s="41"/>
    </row>
    <row r="79" s="1" customFormat="1" ht="10.32" customHeight="1">
      <c r="B79" s="36"/>
      <c r="C79" s="37"/>
      <c r="D79" s="37"/>
      <c r="E79" s="37"/>
      <c r="F79" s="37"/>
      <c r="G79" s="37"/>
      <c r="H79" s="37"/>
      <c r="I79" s="129"/>
      <c r="J79" s="37"/>
      <c r="K79" s="37"/>
      <c r="L79" s="41"/>
    </row>
    <row r="80" s="9" customFormat="1" ht="29.28" customHeight="1">
      <c r="B80" s="177"/>
      <c r="C80" s="178" t="s">
        <v>107</v>
      </c>
      <c r="D80" s="179" t="s">
        <v>59</v>
      </c>
      <c r="E80" s="179" t="s">
        <v>55</v>
      </c>
      <c r="F80" s="179" t="s">
        <v>56</v>
      </c>
      <c r="G80" s="179" t="s">
        <v>108</v>
      </c>
      <c r="H80" s="179" t="s">
        <v>109</v>
      </c>
      <c r="I80" s="180" t="s">
        <v>110</v>
      </c>
      <c r="J80" s="181" t="s">
        <v>96</v>
      </c>
      <c r="K80" s="182" t="s">
        <v>111</v>
      </c>
      <c r="L80" s="183"/>
      <c r="M80" s="86" t="s">
        <v>1</v>
      </c>
      <c r="N80" s="87" t="s">
        <v>44</v>
      </c>
      <c r="O80" s="87" t="s">
        <v>112</v>
      </c>
      <c r="P80" s="87" t="s">
        <v>113</v>
      </c>
      <c r="Q80" s="87" t="s">
        <v>114</v>
      </c>
      <c r="R80" s="87" t="s">
        <v>115</v>
      </c>
      <c r="S80" s="87" t="s">
        <v>116</v>
      </c>
      <c r="T80" s="88" t="s">
        <v>117</v>
      </c>
    </row>
    <row r="81" s="1" customFormat="1" ht="22.8" customHeight="1">
      <c r="B81" s="36"/>
      <c r="C81" s="93" t="s">
        <v>118</v>
      </c>
      <c r="D81" s="37"/>
      <c r="E81" s="37"/>
      <c r="F81" s="37"/>
      <c r="G81" s="37"/>
      <c r="H81" s="37"/>
      <c r="I81" s="129"/>
      <c r="J81" s="184">
        <f>BK81</f>
        <v>0</v>
      </c>
      <c r="K81" s="37"/>
      <c r="L81" s="41"/>
      <c r="M81" s="89"/>
      <c r="N81" s="90"/>
      <c r="O81" s="90"/>
      <c r="P81" s="185">
        <f>P82</f>
        <v>0</v>
      </c>
      <c r="Q81" s="90"/>
      <c r="R81" s="185">
        <f>R82</f>
        <v>0</v>
      </c>
      <c r="S81" s="90"/>
      <c r="T81" s="186">
        <f>T82</f>
        <v>0</v>
      </c>
      <c r="AT81" s="15" t="s">
        <v>73</v>
      </c>
      <c r="AU81" s="15" t="s">
        <v>98</v>
      </c>
      <c r="BK81" s="187">
        <f>BK82</f>
        <v>0</v>
      </c>
    </row>
    <row r="82" s="10" customFormat="1" ht="25.92" customHeight="1">
      <c r="B82" s="188"/>
      <c r="C82" s="189"/>
      <c r="D82" s="190" t="s">
        <v>73</v>
      </c>
      <c r="E82" s="191" t="s">
        <v>119</v>
      </c>
      <c r="F82" s="191" t="s">
        <v>120</v>
      </c>
      <c r="G82" s="189"/>
      <c r="H82" s="189"/>
      <c r="I82" s="192"/>
      <c r="J82" s="193">
        <f>BK82</f>
        <v>0</v>
      </c>
      <c r="K82" s="189"/>
      <c r="L82" s="194"/>
      <c r="M82" s="195"/>
      <c r="N82" s="196"/>
      <c r="O82" s="196"/>
      <c r="P82" s="197">
        <f>P83</f>
        <v>0</v>
      </c>
      <c r="Q82" s="196"/>
      <c r="R82" s="197">
        <f>R83</f>
        <v>0</v>
      </c>
      <c r="S82" s="196"/>
      <c r="T82" s="198">
        <f>T83</f>
        <v>0</v>
      </c>
      <c r="AR82" s="199" t="s">
        <v>82</v>
      </c>
      <c r="AT82" s="200" t="s">
        <v>73</v>
      </c>
      <c r="AU82" s="200" t="s">
        <v>74</v>
      </c>
      <c r="AY82" s="199" t="s">
        <v>121</v>
      </c>
      <c r="BK82" s="201">
        <f>BK83</f>
        <v>0</v>
      </c>
    </row>
    <row r="83" s="10" customFormat="1" ht="22.8" customHeight="1">
      <c r="B83" s="188"/>
      <c r="C83" s="189"/>
      <c r="D83" s="190" t="s">
        <v>73</v>
      </c>
      <c r="E83" s="202" t="s">
        <v>82</v>
      </c>
      <c r="F83" s="202" t="s">
        <v>122</v>
      </c>
      <c r="G83" s="189"/>
      <c r="H83" s="189"/>
      <c r="I83" s="192"/>
      <c r="J83" s="203">
        <f>BK83</f>
        <v>0</v>
      </c>
      <c r="K83" s="189"/>
      <c r="L83" s="194"/>
      <c r="M83" s="195"/>
      <c r="N83" s="196"/>
      <c r="O83" s="196"/>
      <c r="P83" s="197">
        <f>SUM(P84:P135)</f>
        <v>0</v>
      </c>
      <c r="Q83" s="196"/>
      <c r="R83" s="197">
        <f>SUM(R84:R135)</f>
        <v>0</v>
      </c>
      <c r="S83" s="196"/>
      <c r="T83" s="198">
        <f>SUM(T84:T135)</f>
        <v>0</v>
      </c>
      <c r="AR83" s="199" t="s">
        <v>82</v>
      </c>
      <c r="AT83" s="200" t="s">
        <v>73</v>
      </c>
      <c r="AU83" s="200" t="s">
        <v>82</v>
      </c>
      <c r="AY83" s="199" t="s">
        <v>121</v>
      </c>
      <c r="BK83" s="201">
        <f>SUM(BK84:BK135)</f>
        <v>0</v>
      </c>
    </row>
    <row r="84" s="1" customFormat="1" ht="16.5" customHeight="1">
      <c r="B84" s="36"/>
      <c r="C84" s="204" t="s">
        <v>82</v>
      </c>
      <c r="D84" s="204" t="s">
        <v>123</v>
      </c>
      <c r="E84" s="205" t="s">
        <v>318</v>
      </c>
      <c r="F84" s="206" t="s">
        <v>319</v>
      </c>
      <c r="G84" s="207" t="s">
        <v>142</v>
      </c>
      <c r="H84" s="208">
        <v>89</v>
      </c>
      <c r="I84" s="209"/>
      <c r="J84" s="210">
        <f>ROUND(I84*H84,2)</f>
        <v>0</v>
      </c>
      <c r="K84" s="206" t="s">
        <v>127</v>
      </c>
      <c r="L84" s="41"/>
      <c r="M84" s="211" t="s">
        <v>1</v>
      </c>
      <c r="N84" s="212" t="s">
        <v>45</v>
      </c>
      <c r="O84" s="77"/>
      <c r="P84" s="213">
        <f>O84*H84</f>
        <v>0</v>
      </c>
      <c r="Q84" s="213">
        <v>0</v>
      </c>
      <c r="R84" s="213">
        <f>Q84*H84</f>
        <v>0</v>
      </c>
      <c r="S84" s="213">
        <v>0</v>
      </c>
      <c r="T84" s="214">
        <f>S84*H84</f>
        <v>0</v>
      </c>
      <c r="AR84" s="15" t="s">
        <v>128</v>
      </c>
      <c r="AT84" s="15" t="s">
        <v>123</v>
      </c>
      <c r="AU84" s="15" t="s">
        <v>84</v>
      </c>
      <c r="AY84" s="15" t="s">
        <v>121</v>
      </c>
      <c r="BE84" s="215">
        <f>IF(N84="základní",J84,0)</f>
        <v>0</v>
      </c>
      <c r="BF84" s="215">
        <f>IF(N84="snížená",J84,0)</f>
        <v>0</v>
      </c>
      <c r="BG84" s="215">
        <f>IF(N84="zákl. přenesená",J84,0)</f>
        <v>0</v>
      </c>
      <c r="BH84" s="215">
        <f>IF(N84="sníž. přenesená",J84,0)</f>
        <v>0</v>
      </c>
      <c r="BI84" s="215">
        <f>IF(N84="nulová",J84,0)</f>
        <v>0</v>
      </c>
      <c r="BJ84" s="15" t="s">
        <v>82</v>
      </c>
      <c r="BK84" s="215">
        <f>ROUND(I84*H84,2)</f>
        <v>0</v>
      </c>
      <c r="BL84" s="15" t="s">
        <v>128</v>
      </c>
      <c r="BM84" s="15" t="s">
        <v>320</v>
      </c>
    </row>
    <row r="85" s="1" customFormat="1">
      <c r="B85" s="36"/>
      <c r="C85" s="37"/>
      <c r="D85" s="216" t="s">
        <v>130</v>
      </c>
      <c r="E85" s="37"/>
      <c r="F85" s="217" t="s">
        <v>321</v>
      </c>
      <c r="G85" s="37"/>
      <c r="H85" s="37"/>
      <c r="I85" s="129"/>
      <c r="J85" s="37"/>
      <c r="K85" s="37"/>
      <c r="L85" s="41"/>
      <c r="M85" s="218"/>
      <c r="N85" s="77"/>
      <c r="O85" s="77"/>
      <c r="P85" s="77"/>
      <c r="Q85" s="77"/>
      <c r="R85" s="77"/>
      <c r="S85" s="77"/>
      <c r="T85" s="78"/>
      <c r="AT85" s="15" t="s">
        <v>130</v>
      </c>
      <c r="AU85" s="15" t="s">
        <v>84</v>
      </c>
    </row>
    <row r="86" s="11" customFormat="1">
      <c r="B86" s="219"/>
      <c r="C86" s="220"/>
      <c r="D86" s="216" t="s">
        <v>132</v>
      </c>
      <c r="E86" s="221" t="s">
        <v>1</v>
      </c>
      <c r="F86" s="222" t="s">
        <v>322</v>
      </c>
      <c r="G86" s="220"/>
      <c r="H86" s="221" t="s">
        <v>1</v>
      </c>
      <c r="I86" s="223"/>
      <c r="J86" s="220"/>
      <c r="K86" s="220"/>
      <c r="L86" s="224"/>
      <c r="M86" s="225"/>
      <c r="N86" s="226"/>
      <c r="O86" s="226"/>
      <c r="P86" s="226"/>
      <c r="Q86" s="226"/>
      <c r="R86" s="226"/>
      <c r="S86" s="226"/>
      <c r="T86" s="227"/>
      <c r="AT86" s="228" t="s">
        <v>132</v>
      </c>
      <c r="AU86" s="228" t="s">
        <v>84</v>
      </c>
      <c r="AV86" s="11" t="s">
        <v>82</v>
      </c>
      <c r="AW86" s="11" t="s">
        <v>35</v>
      </c>
      <c r="AX86" s="11" t="s">
        <v>74</v>
      </c>
      <c r="AY86" s="228" t="s">
        <v>121</v>
      </c>
    </row>
    <row r="87" s="12" customFormat="1">
      <c r="B87" s="229"/>
      <c r="C87" s="230"/>
      <c r="D87" s="216" t="s">
        <v>132</v>
      </c>
      <c r="E87" s="231" t="s">
        <v>1</v>
      </c>
      <c r="F87" s="232" t="s">
        <v>323</v>
      </c>
      <c r="G87" s="230"/>
      <c r="H87" s="233">
        <v>89</v>
      </c>
      <c r="I87" s="234"/>
      <c r="J87" s="230"/>
      <c r="K87" s="230"/>
      <c r="L87" s="235"/>
      <c r="M87" s="236"/>
      <c r="N87" s="237"/>
      <c r="O87" s="237"/>
      <c r="P87" s="237"/>
      <c r="Q87" s="237"/>
      <c r="R87" s="237"/>
      <c r="S87" s="237"/>
      <c r="T87" s="238"/>
      <c r="AT87" s="239" t="s">
        <v>132</v>
      </c>
      <c r="AU87" s="239" t="s">
        <v>84</v>
      </c>
      <c r="AV87" s="12" t="s">
        <v>84</v>
      </c>
      <c r="AW87" s="12" t="s">
        <v>35</v>
      </c>
      <c r="AX87" s="12" t="s">
        <v>82</v>
      </c>
      <c r="AY87" s="239" t="s">
        <v>121</v>
      </c>
    </row>
    <row r="88" s="1" customFormat="1" ht="16.5" customHeight="1">
      <c r="B88" s="36"/>
      <c r="C88" s="204" t="s">
        <v>84</v>
      </c>
      <c r="D88" s="204" t="s">
        <v>123</v>
      </c>
      <c r="E88" s="205" t="s">
        <v>324</v>
      </c>
      <c r="F88" s="206" t="s">
        <v>325</v>
      </c>
      <c r="G88" s="207" t="s">
        <v>142</v>
      </c>
      <c r="H88" s="208">
        <v>89</v>
      </c>
      <c r="I88" s="209"/>
      <c r="J88" s="210">
        <f>ROUND(I88*H88,2)</f>
        <v>0</v>
      </c>
      <c r="K88" s="206" t="s">
        <v>127</v>
      </c>
      <c r="L88" s="41"/>
      <c r="M88" s="211" t="s">
        <v>1</v>
      </c>
      <c r="N88" s="212" t="s">
        <v>45</v>
      </c>
      <c r="O88" s="77"/>
      <c r="P88" s="213">
        <f>O88*H88</f>
        <v>0</v>
      </c>
      <c r="Q88" s="213">
        <v>0</v>
      </c>
      <c r="R88" s="213">
        <f>Q88*H88</f>
        <v>0</v>
      </c>
      <c r="S88" s="213">
        <v>0</v>
      </c>
      <c r="T88" s="214">
        <f>S88*H88</f>
        <v>0</v>
      </c>
      <c r="AR88" s="15" t="s">
        <v>128</v>
      </c>
      <c r="AT88" s="15" t="s">
        <v>123</v>
      </c>
      <c r="AU88" s="15" t="s">
        <v>84</v>
      </c>
      <c r="AY88" s="15" t="s">
        <v>121</v>
      </c>
      <c r="BE88" s="215">
        <f>IF(N88="základní",J88,0)</f>
        <v>0</v>
      </c>
      <c r="BF88" s="215">
        <f>IF(N88="snížená",J88,0)</f>
        <v>0</v>
      </c>
      <c r="BG88" s="215">
        <f>IF(N88="zákl. přenesená",J88,0)</f>
        <v>0</v>
      </c>
      <c r="BH88" s="215">
        <f>IF(N88="sníž. přenesená",J88,0)</f>
        <v>0</v>
      </c>
      <c r="BI88" s="215">
        <f>IF(N88="nulová",J88,0)</f>
        <v>0</v>
      </c>
      <c r="BJ88" s="15" t="s">
        <v>82</v>
      </c>
      <c r="BK88" s="215">
        <f>ROUND(I88*H88,2)</f>
        <v>0</v>
      </c>
      <c r="BL88" s="15" t="s">
        <v>128</v>
      </c>
      <c r="BM88" s="15" t="s">
        <v>326</v>
      </c>
    </row>
    <row r="89" s="1" customFormat="1">
      <c r="B89" s="36"/>
      <c r="C89" s="37"/>
      <c r="D89" s="216" t="s">
        <v>130</v>
      </c>
      <c r="E89" s="37"/>
      <c r="F89" s="217" t="s">
        <v>321</v>
      </c>
      <c r="G89" s="37"/>
      <c r="H89" s="37"/>
      <c r="I89" s="129"/>
      <c r="J89" s="37"/>
      <c r="K89" s="37"/>
      <c r="L89" s="41"/>
      <c r="M89" s="218"/>
      <c r="N89" s="77"/>
      <c r="O89" s="77"/>
      <c r="P89" s="77"/>
      <c r="Q89" s="77"/>
      <c r="R89" s="77"/>
      <c r="S89" s="77"/>
      <c r="T89" s="78"/>
      <c r="AT89" s="15" t="s">
        <v>130</v>
      </c>
      <c r="AU89" s="15" t="s">
        <v>84</v>
      </c>
    </row>
    <row r="90" s="1" customFormat="1" ht="16.5" customHeight="1">
      <c r="B90" s="36"/>
      <c r="C90" s="204" t="s">
        <v>139</v>
      </c>
      <c r="D90" s="204" t="s">
        <v>123</v>
      </c>
      <c r="E90" s="205" t="s">
        <v>327</v>
      </c>
      <c r="F90" s="206" t="s">
        <v>328</v>
      </c>
      <c r="G90" s="207" t="s">
        <v>142</v>
      </c>
      <c r="H90" s="208">
        <v>156.88800000000001</v>
      </c>
      <c r="I90" s="209"/>
      <c r="J90" s="210">
        <f>ROUND(I90*H90,2)</f>
        <v>0</v>
      </c>
      <c r="K90" s="206" t="s">
        <v>127</v>
      </c>
      <c r="L90" s="41"/>
      <c r="M90" s="211" t="s">
        <v>1</v>
      </c>
      <c r="N90" s="212" t="s">
        <v>45</v>
      </c>
      <c r="O90" s="77"/>
      <c r="P90" s="213">
        <f>O90*H90</f>
        <v>0</v>
      </c>
      <c r="Q90" s="213">
        <v>0</v>
      </c>
      <c r="R90" s="213">
        <f>Q90*H90</f>
        <v>0</v>
      </c>
      <c r="S90" s="213">
        <v>0</v>
      </c>
      <c r="T90" s="214">
        <f>S90*H90</f>
        <v>0</v>
      </c>
      <c r="AR90" s="15" t="s">
        <v>128</v>
      </c>
      <c r="AT90" s="15" t="s">
        <v>123</v>
      </c>
      <c r="AU90" s="15" t="s">
        <v>84</v>
      </c>
      <c r="AY90" s="15" t="s">
        <v>121</v>
      </c>
      <c r="BE90" s="215">
        <f>IF(N90="základní",J90,0)</f>
        <v>0</v>
      </c>
      <c r="BF90" s="215">
        <f>IF(N90="snížená",J90,0)</f>
        <v>0</v>
      </c>
      <c r="BG90" s="215">
        <f>IF(N90="zákl. přenesená",J90,0)</f>
        <v>0</v>
      </c>
      <c r="BH90" s="215">
        <f>IF(N90="sníž. přenesená",J90,0)</f>
        <v>0</v>
      </c>
      <c r="BI90" s="215">
        <f>IF(N90="nulová",J90,0)</f>
        <v>0</v>
      </c>
      <c r="BJ90" s="15" t="s">
        <v>82</v>
      </c>
      <c r="BK90" s="215">
        <f>ROUND(I90*H90,2)</f>
        <v>0</v>
      </c>
      <c r="BL90" s="15" t="s">
        <v>128</v>
      </c>
      <c r="BM90" s="15" t="s">
        <v>329</v>
      </c>
    </row>
    <row r="91" s="1" customFormat="1">
      <c r="B91" s="36"/>
      <c r="C91" s="37"/>
      <c r="D91" s="216" t="s">
        <v>130</v>
      </c>
      <c r="E91" s="37"/>
      <c r="F91" s="217" t="s">
        <v>190</v>
      </c>
      <c r="G91" s="37"/>
      <c r="H91" s="37"/>
      <c r="I91" s="129"/>
      <c r="J91" s="37"/>
      <c r="K91" s="37"/>
      <c r="L91" s="41"/>
      <c r="M91" s="218"/>
      <c r="N91" s="77"/>
      <c r="O91" s="77"/>
      <c r="P91" s="77"/>
      <c r="Q91" s="77"/>
      <c r="R91" s="77"/>
      <c r="S91" s="77"/>
      <c r="T91" s="78"/>
      <c r="AT91" s="15" t="s">
        <v>130</v>
      </c>
      <c r="AU91" s="15" t="s">
        <v>84</v>
      </c>
    </row>
    <row r="92" s="11" customFormat="1">
      <c r="B92" s="219"/>
      <c r="C92" s="220"/>
      <c r="D92" s="216" t="s">
        <v>132</v>
      </c>
      <c r="E92" s="221" t="s">
        <v>1</v>
      </c>
      <c r="F92" s="222" t="s">
        <v>322</v>
      </c>
      <c r="G92" s="220"/>
      <c r="H92" s="221" t="s">
        <v>1</v>
      </c>
      <c r="I92" s="223"/>
      <c r="J92" s="220"/>
      <c r="K92" s="220"/>
      <c r="L92" s="224"/>
      <c r="M92" s="225"/>
      <c r="N92" s="226"/>
      <c r="O92" s="226"/>
      <c r="P92" s="226"/>
      <c r="Q92" s="226"/>
      <c r="R92" s="226"/>
      <c r="S92" s="226"/>
      <c r="T92" s="227"/>
      <c r="AT92" s="228" t="s">
        <v>132</v>
      </c>
      <c r="AU92" s="228" t="s">
        <v>84</v>
      </c>
      <c r="AV92" s="11" t="s">
        <v>82</v>
      </c>
      <c r="AW92" s="11" t="s">
        <v>35</v>
      </c>
      <c r="AX92" s="11" t="s">
        <v>74</v>
      </c>
      <c r="AY92" s="228" t="s">
        <v>121</v>
      </c>
    </row>
    <row r="93" s="12" customFormat="1">
      <c r="B93" s="229"/>
      <c r="C93" s="230"/>
      <c r="D93" s="216" t="s">
        <v>132</v>
      </c>
      <c r="E93" s="231" t="s">
        <v>1</v>
      </c>
      <c r="F93" s="232" t="s">
        <v>323</v>
      </c>
      <c r="G93" s="230"/>
      <c r="H93" s="233">
        <v>89</v>
      </c>
      <c r="I93" s="234"/>
      <c r="J93" s="230"/>
      <c r="K93" s="230"/>
      <c r="L93" s="235"/>
      <c r="M93" s="236"/>
      <c r="N93" s="237"/>
      <c r="O93" s="237"/>
      <c r="P93" s="237"/>
      <c r="Q93" s="237"/>
      <c r="R93" s="237"/>
      <c r="S93" s="237"/>
      <c r="T93" s="238"/>
      <c r="AT93" s="239" t="s">
        <v>132</v>
      </c>
      <c r="AU93" s="239" t="s">
        <v>84</v>
      </c>
      <c r="AV93" s="12" t="s">
        <v>84</v>
      </c>
      <c r="AW93" s="12" t="s">
        <v>35</v>
      </c>
      <c r="AX93" s="12" t="s">
        <v>74</v>
      </c>
      <c r="AY93" s="239" t="s">
        <v>121</v>
      </c>
    </row>
    <row r="94" s="11" customFormat="1">
      <c r="B94" s="219"/>
      <c r="C94" s="220"/>
      <c r="D94" s="216" t="s">
        <v>132</v>
      </c>
      <c r="E94" s="221" t="s">
        <v>1</v>
      </c>
      <c r="F94" s="222" t="s">
        <v>179</v>
      </c>
      <c r="G94" s="220"/>
      <c r="H94" s="221" t="s">
        <v>1</v>
      </c>
      <c r="I94" s="223"/>
      <c r="J94" s="220"/>
      <c r="K94" s="220"/>
      <c r="L94" s="224"/>
      <c r="M94" s="225"/>
      <c r="N94" s="226"/>
      <c r="O94" s="226"/>
      <c r="P94" s="226"/>
      <c r="Q94" s="226"/>
      <c r="R94" s="226"/>
      <c r="S94" s="226"/>
      <c r="T94" s="227"/>
      <c r="AT94" s="228" t="s">
        <v>132</v>
      </c>
      <c r="AU94" s="228" t="s">
        <v>84</v>
      </c>
      <c r="AV94" s="11" t="s">
        <v>82</v>
      </c>
      <c r="AW94" s="11" t="s">
        <v>35</v>
      </c>
      <c r="AX94" s="11" t="s">
        <v>74</v>
      </c>
      <c r="AY94" s="228" t="s">
        <v>121</v>
      </c>
    </row>
    <row r="95" s="12" customFormat="1">
      <c r="B95" s="229"/>
      <c r="C95" s="230"/>
      <c r="D95" s="216" t="s">
        <v>132</v>
      </c>
      <c r="E95" s="231" t="s">
        <v>1</v>
      </c>
      <c r="F95" s="232" t="s">
        <v>180</v>
      </c>
      <c r="G95" s="230"/>
      <c r="H95" s="233">
        <v>7.4160000000000004</v>
      </c>
      <c r="I95" s="234"/>
      <c r="J95" s="230"/>
      <c r="K95" s="230"/>
      <c r="L95" s="235"/>
      <c r="M95" s="236"/>
      <c r="N95" s="237"/>
      <c r="O95" s="237"/>
      <c r="P95" s="237"/>
      <c r="Q95" s="237"/>
      <c r="R95" s="237"/>
      <c r="S95" s="237"/>
      <c r="T95" s="238"/>
      <c r="AT95" s="239" t="s">
        <v>132</v>
      </c>
      <c r="AU95" s="239" t="s">
        <v>84</v>
      </c>
      <c r="AV95" s="12" t="s">
        <v>84</v>
      </c>
      <c r="AW95" s="12" t="s">
        <v>35</v>
      </c>
      <c r="AX95" s="12" t="s">
        <v>74</v>
      </c>
      <c r="AY95" s="239" t="s">
        <v>121</v>
      </c>
    </row>
    <row r="96" s="11" customFormat="1">
      <c r="B96" s="219"/>
      <c r="C96" s="220"/>
      <c r="D96" s="216" t="s">
        <v>132</v>
      </c>
      <c r="E96" s="221" t="s">
        <v>1</v>
      </c>
      <c r="F96" s="222" t="s">
        <v>181</v>
      </c>
      <c r="G96" s="220"/>
      <c r="H96" s="221" t="s">
        <v>1</v>
      </c>
      <c r="I96" s="223"/>
      <c r="J96" s="220"/>
      <c r="K96" s="220"/>
      <c r="L96" s="224"/>
      <c r="M96" s="225"/>
      <c r="N96" s="226"/>
      <c r="O96" s="226"/>
      <c r="P96" s="226"/>
      <c r="Q96" s="226"/>
      <c r="R96" s="226"/>
      <c r="S96" s="226"/>
      <c r="T96" s="227"/>
      <c r="AT96" s="228" t="s">
        <v>132</v>
      </c>
      <c r="AU96" s="228" t="s">
        <v>84</v>
      </c>
      <c r="AV96" s="11" t="s">
        <v>82</v>
      </c>
      <c r="AW96" s="11" t="s">
        <v>35</v>
      </c>
      <c r="AX96" s="11" t="s">
        <v>74</v>
      </c>
      <c r="AY96" s="228" t="s">
        <v>121</v>
      </c>
    </row>
    <row r="97" s="12" customFormat="1">
      <c r="B97" s="229"/>
      <c r="C97" s="230"/>
      <c r="D97" s="216" t="s">
        <v>132</v>
      </c>
      <c r="E97" s="231" t="s">
        <v>1</v>
      </c>
      <c r="F97" s="232" t="s">
        <v>182</v>
      </c>
      <c r="G97" s="230"/>
      <c r="H97" s="233">
        <v>5.4720000000000004</v>
      </c>
      <c r="I97" s="234"/>
      <c r="J97" s="230"/>
      <c r="K97" s="230"/>
      <c r="L97" s="235"/>
      <c r="M97" s="236"/>
      <c r="N97" s="237"/>
      <c r="O97" s="237"/>
      <c r="P97" s="237"/>
      <c r="Q97" s="237"/>
      <c r="R97" s="237"/>
      <c r="S97" s="237"/>
      <c r="T97" s="238"/>
      <c r="AT97" s="239" t="s">
        <v>132</v>
      </c>
      <c r="AU97" s="239" t="s">
        <v>84</v>
      </c>
      <c r="AV97" s="12" t="s">
        <v>84</v>
      </c>
      <c r="AW97" s="12" t="s">
        <v>35</v>
      </c>
      <c r="AX97" s="12" t="s">
        <v>74</v>
      </c>
      <c r="AY97" s="239" t="s">
        <v>121</v>
      </c>
    </row>
    <row r="98" s="11" customFormat="1">
      <c r="B98" s="219"/>
      <c r="C98" s="220"/>
      <c r="D98" s="216" t="s">
        <v>132</v>
      </c>
      <c r="E98" s="221" t="s">
        <v>1</v>
      </c>
      <c r="F98" s="222" t="s">
        <v>183</v>
      </c>
      <c r="G98" s="220"/>
      <c r="H98" s="221" t="s">
        <v>1</v>
      </c>
      <c r="I98" s="223"/>
      <c r="J98" s="220"/>
      <c r="K98" s="220"/>
      <c r="L98" s="224"/>
      <c r="M98" s="225"/>
      <c r="N98" s="226"/>
      <c r="O98" s="226"/>
      <c r="P98" s="226"/>
      <c r="Q98" s="226"/>
      <c r="R98" s="226"/>
      <c r="S98" s="226"/>
      <c r="T98" s="227"/>
      <c r="AT98" s="228" t="s">
        <v>132</v>
      </c>
      <c r="AU98" s="228" t="s">
        <v>84</v>
      </c>
      <c r="AV98" s="11" t="s">
        <v>82</v>
      </c>
      <c r="AW98" s="11" t="s">
        <v>35</v>
      </c>
      <c r="AX98" s="11" t="s">
        <v>74</v>
      </c>
      <c r="AY98" s="228" t="s">
        <v>121</v>
      </c>
    </row>
    <row r="99" s="12" customFormat="1">
      <c r="B99" s="229"/>
      <c r="C99" s="230"/>
      <c r="D99" s="216" t="s">
        <v>132</v>
      </c>
      <c r="E99" s="231" t="s">
        <v>1</v>
      </c>
      <c r="F99" s="232" t="s">
        <v>184</v>
      </c>
      <c r="G99" s="230"/>
      <c r="H99" s="233">
        <v>52</v>
      </c>
      <c r="I99" s="234"/>
      <c r="J99" s="230"/>
      <c r="K99" s="230"/>
      <c r="L99" s="235"/>
      <c r="M99" s="236"/>
      <c r="N99" s="237"/>
      <c r="O99" s="237"/>
      <c r="P99" s="237"/>
      <c r="Q99" s="237"/>
      <c r="R99" s="237"/>
      <c r="S99" s="237"/>
      <c r="T99" s="238"/>
      <c r="AT99" s="239" t="s">
        <v>132</v>
      </c>
      <c r="AU99" s="239" t="s">
        <v>84</v>
      </c>
      <c r="AV99" s="12" t="s">
        <v>84</v>
      </c>
      <c r="AW99" s="12" t="s">
        <v>35</v>
      </c>
      <c r="AX99" s="12" t="s">
        <v>74</v>
      </c>
      <c r="AY99" s="239" t="s">
        <v>121</v>
      </c>
    </row>
    <row r="100" s="11" customFormat="1">
      <c r="B100" s="219"/>
      <c r="C100" s="220"/>
      <c r="D100" s="216" t="s">
        <v>132</v>
      </c>
      <c r="E100" s="221" t="s">
        <v>1</v>
      </c>
      <c r="F100" s="222" t="s">
        <v>185</v>
      </c>
      <c r="G100" s="220"/>
      <c r="H100" s="221" t="s">
        <v>1</v>
      </c>
      <c r="I100" s="223"/>
      <c r="J100" s="220"/>
      <c r="K100" s="220"/>
      <c r="L100" s="224"/>
      <c r="M100" s="225"/>
      <c r="N100" s="226"/>
      <c r="O100" s="226"/>
      <c r="P100" s="226"/>
      <c r="Q100" s="226"/>
      <c r="R100" s="226"/>
      <c r="S100" s="226"/>
      <c r="T100" s="227"/>
      <c r="AT100" s="228" t="s">
        <v>132</v>
      </c>
      <c r="AU100" s="228" t="s">
        <v>84</v>
      </c>
      <c r="AV100" s="11" t="s">
        <v>82</v>
      </c>
      <c r="AW100" s="11" t="s">
        <v>35</v>
      </c>
      <c r="AX100" s="11" t="s">
        <v>74</v>
      </c>
      <c r="AY100" s="228" t="s">
        <v>121</v>
      </c>
    </row>
    <row r="101" s="12" customFormat="1">
      <c r="B101" s="229"/>
      <c r="C101" s="230"/>
      <c r="D101" s="216" t="s">
        <v>132</v>
      </c>
      <c r="E101" s="231" t="s">
        <v>1</v>
      </c>
      <c r="F101" s="232" t="s">
        <v>139</v>
      </c>
      <c r="G101" s="230"/>
      <c r="H101" s="233">
        <v>3</v>
      </c>
      <c r="I101" s="234"/>
      <c r="J101" s="230"/>
      <c r="K101" s="230"/>
      <c r="L101" s="235"/>
      <c r="M101" s="236"/>
      <c r="N101" s="237"/>
      <c r="O101" s="237"/>
      <c r="P101" s="237"/>
      <c r="Q101" s="237"/>
      <c r="R101" s="237"/>
      <c r="S101" s="237"/>
      <c r="T101" s="238"/>
      <c r="AT101" s="239" t="s">
        <v>132</v>
      </c>
      <c r="AU101" s="239" t="s">
        <v>84</v>
      </c>
      <c r="AV101" s="12" t="s">
        <v>84</v>
      </c>
      <c r="AW101" s="12" t="s">
        <v>35</v>
      </c>
      <c r="AX101" s="12" t="s">
        <v>74</v>
      </c>
      <c r="AY101" s="239" t="s">
        <v>121</v>
      </c>
    </row>
    <row r="102" s="13" customFormat="1">
      <c r="B102" s="240"/>
      <c r="C102" s="241"/>
      <c r="D102" s="216" t="s">
        <v>132</v>
      </c>
      <c r="E102" s="242" t="s">
        <v>1</v>
      </c>
      <c r="F102" s="243" t="s">
        <v>147</v>
      </c>
      <c r="G102" s="241"/>
      <c r="H102" s="244">
        <v>156.88800000000001</v>
      </c>
      <c r="I102" s="245"/>
      <c r="J102" s="241"/>
      <c r="K102" s="241"/>
      <c r="L102" s="246"/>
      <c r="M102" s="247"/>
      <c r="N102" s="248"/>
      <c r="O102" s="248"/>
      <c r="P102" s="248"/>
      <c r="Q102" s="248"/>
      <c r="R102" s="248"/>
      <c r="S102" s="248"/>
      <c r="T102" s="249"/>
      <c r="AT102" s="250" t="s">
        <v>132</v>
      </c>
      <c r="AU102" s="250" t="s">
        <v>84</v>
      </c>
      <c r="AV102" s="13" t="s">
        <v>128</v>
      </c>
      <c r="AW102" s="13" t="s">
        <v>35</v>
      </c>
      <c r="AX102" s="13" t="s">
        <v>82</v>
      </c>
      <c r="AY102" s="250" t="s">
        <v>121</v>
      </c>
    </row>
    <row r="103" s="1" customFormat="1" ht="16.5" customHeight="1">
      <c r="B103" s="36"/>
      <c r="C103" s="204" t="s">
        <v>128</v>
      </c>
      <c r="D103" s="204" t="s">
        <v>123</v>
      </c>
      <c r="E103" s="205" t="s">
        <v>330</v>
      </c>
      <c r="F103" s="206" t="s">
        <v>331</v>
      </c>
      <c r="G103" s="207" t="s">
        <v>142</v>
      </c>
      <c r="H103" s="208">
        <v>156.88800000000001</v>
      </c>
      <c r="I103" s="209"/>
      <c r="J103" s="210">
        <f>ROUND(I103*H103,2)</f>
        <v>0</v>
      </c>
      <c r="K103" s="206" t="s">
        <v>127</v>
      </c>
      <c r="L103" s="41"/>
      <c r="M103" s="211" t="s">
        <v>1</v>
      </c>
      <c r="N103" s="212" t="s">
        <v>45</v>
      </c>
      <c r="O103" s="77"/>
      <c r="P103" s="213">
        <f>O103*H103</f>
        <v>0</v>
      </c>
      <c r="Q103" s="213">
        <v>0</v>
      </c>
      <c r="R103" s="213">
        <f>Q103*H103</f>
        <v>0</v>
      </c>
      <c r="S103" s="213">
        <v>0</v>
      </c>
      <c r="T103" s="214">
        <f>S103*H103</f>
        <v>0</v>
      </c>
      <c r="AR103" s="15" t="s">
        <v>128</v>
      </c>
      <c r="AT103" s="15" t="s">
        <v>123</v>
      </c>
      <c r="AU103" s="15" t="s">
        <v>84</v>
      </c>
      <c r="AY103" s="15" t="s">
        <v>121</v>
      </c>
      <c r="BE103" s="215">
        <f>IF(N103="základní",J103,0)</f>
        <v>0</v>
      </c>
      <c r="BF103" s="215">
        <f>IF(N103="snížená",J103,0)</f>
        <v>0</v>
      </c>
      <c r="BG103" s="215">
        <f>IF(N103="zákl. přenesená",J103,0)</f>
        <v>0</v>
      </c>
      <c r="BH103" s="215">
        <f>IF(N103="sníž. přenesená",J103,0)</f>
        <v>0</v>
      </c>
      <c r="BI103" s="215">
        <f>IF(N103="nulová",J103,0)</f>
        <v>0</v>
      </c>
      <c r="BJ103" s="15" t="s">
        <v>82</v>
      </c>
      <c r="BK103" s="215">
        <f>ROUND(I103*H103,2)</f>
        <v>0</v>
      </c>
      <c r="BL103" s="15" t="s">
        <v>128</v>
      </c>
      <c r="BM103" s="15" t="s">
        <v>332</v>
      </c>
    </row>
    <row r="104" s="1" customFormat="1">
      <c r="B104" s="36"/>
      <c r="C104" s="37"/>
      <c r="D104" s="216" t="s">
        <v>130</v>
      </c>
      <c r="E104" s="37"/>
      <c r="F104" s="217" t="s">
        <v>190</v>
      </c>
      <c r="G104" s="37"/>
      <c r="H104" s="37"/>
      <c r="I104" s="129"/>
      <c r="J104" s="37"/>
      <c r="K104" s="37"/>
      <c r="L104" s="41"/>
      <c r="M104" s="218"/>
      <c r="N104" s="77"/>
      <c r="O104" s="77"/>
      <c r="P104" s="77"/>
      <c r="Q104" s="77"/>
      <c r="R104" s="77"/>
      <c r="S104" s="77"/>
      <c r="T104" s="78"/>
      <c r="AT104" s="15" t="s">
        <v>130</v>
      </c>
      <c r="AU104" s="15" t="s">
        <v>84</v>
      </c>
    </row>
    <row r="105" s="11" customFormat="1">
      <c r="B105" s="219"/>
      <c r="C105" s="220"/>
      <c r="D105" s="216" t="s">
        <v>132</v>
      </c>
      <c r="E105" s="221" t="s">
        <v>1</v>
      </c>
      <c r="F105" s="222" t="s">
        <v>322</v>
      </c>
      <c r="G105" s="220"/>
      <c r="H105" s="221" t="s">
        <v>1</v>
      </c>
      <c r="I105" s="223"/>
      <c r="J105" s="220"/>
      <c r="K105" s="220"/>
      <c r="L105" s="224"/>
      <c r="M105" s="225"/>
      <c r="N105" s="226"/>
      <c r="O105" s="226"/>
      <c r="P105" s="226"/>
      <c r="Q105" s="226"/>
      <c r="R105" s="226"/>
      <c r="S105" s="226"/>
      <c r="T105" s="227"/>
      <c r="AT105" s="228" t="s">
        <v>132</v>
      </c>
      <c r="AU105" s="228" t="s">
        <v>84</v>
      </c>
      <c r="AV105" s="11" t="s">
        <v>82</v>
      </c>
      <c r="AW105" s="11" t="s">
        <v>35</v>
      </c>
      <c r="AX105" s="11" t="s">
        <v>74</v>
      </c>
      <c r="AY105" s="228" t="s">
        <v>121</v>
      </c>
    </row>
    <row r="106" s="12" customFormat="1">
      <c r="B106" s="229"/>
      <c r="C106" s="230"/>
      <c r="D106" s="216" t="s">
        <v>132</v>
      </c>
      <c r="E106" s="231" t="s">
        <v>1</v>
      </c>
      <c r="F106" s="232" t="s">
        <v>323</v>
      </c>
      <c r="G106" s="230"/>
      <c r="H106" s="233">
        <v>89</v>
      </c>
      <c r="I106" s="234"/>
      <c r="J106" s="230"/>
      <c r="K106" s="230"/>
      <c r="L106" s="235"/>
      <c r="M106" s="236"/>
      <c r="N106" s="237"/>
      <c r="O106" s="237"/>
      <c r="P106" s="237"/>
      <c r="Q106" s="237"/>
      <c r="R106" s="237"/>
      <c r="S106" s="237"/>
      <c r="T106" s="238"/>
      <c r="AT106" s="239" t="s">
        <v>132</v>
      </c>
      <c r="AU106" s="239" t="s">
        <v>84</v>
      </c>
      <c r="AV106" s="12" t="s">
        <v>84</v>
      </c>
      <c r="AW106" s="12" t="s">
        <v>35</v>
      </c>
      <c r="AX106" s="12" t="s">
        <v>74</v>
      </c>
      <c r="AY106" s="239" t="s">
        <v>121</v>
      </c>
    </row>
    <row r="107" s="11" customFormat="1">
      <c r="B107" s="219"/>
      <c r="C107" s="220"/>
      <c r="D107" s="216" t="s">
        <v>132</v>
      </c>
      <c r="E107" s="221" t="s">
        <v>1</v>
      </c>
      <c r="F107" s="222" t="s">
        <v>179</v>
      </c>
      <c r="G107" s="220"/>
      <c r="H107" s="221" t="s">
        <v>1</v>
      </c>
      <c r="I107" s="223"/>
      <c r="J107" s="220"/>
      <c r="K107" s="220"/>
      <c r="L107" s="224"/>
      <c r="M107" s="225"/>
      <c r="N107" s="226"/>
      <c r="O107" s="226"/>
      <c r="P107" s="226"/>
      <c r="Q107" s="226"/>
      <c r="R107" s="226"/>
      <c r="S107" s="226"/>
      <c r="T107" s="227"/>
      <c r="AT107" s="228" t="s">
        <v>132</v>
      </c>
      <c r="AU107" s="228" t="s">
        <v>84</v>
      </c>
      <c r="AV107" s="11" t="s">
        <v>82</v>
      </c>
      <c r="AW107" s="11" t="s">
        <v>35</v>
      </c>
      <c r="AX107" s="11" t="s">
        <v>74</v>
      </c>
      <c r="AY107" s="228" t="s">
        <v>121</v>
      </c>
    </row>
    <row r="108" s="12" customFormat="1">
      <c r="B108" s="229"/>
      <c r="C108" s="230"/>
      <c r="D108" s="216" t="s">
        <v>132</v>
      </c>
      <c r="E108" s="231" t="s">
        <v>1</v>
      </c>
      <c r="F108" s="232" t="s">
        <v>180</v>
      </c>
      <c r="G108" s="230"/>
      <c r="H108" s="233">
        <v>7.4160000000000004</v>
      </c>
      <c r="I108" s="234"/>
      <c r="J108" s="230"/>
      <c r="K108" s="230"/>
      <c r="L108" s="235"/>
      <c r="M108" s="236"/>
      <c r="N108" s="237"/>
      <c r="O108" s="237"/>
      <c r="P108" s="237"/>
      <c r="Q108" s="237"/>
      <c r="R108" s="237"/>
      <c r="S108" s="237"/>
      <c r="T108" s="238"/>
      <c r="AT108" s="239" t="s">
        <v>132</v>
      </c>
      <c r="AU108" s="239" t="s">
        <v>84</v>
      </c>
      <c r="AV108" s="12" t="s">
        <v>84</v>
      </c>
      <c r="AW108" s="12" t="s">
        <v>35</v>
      </c>
      <c r="AX108" s="12" t="s">
        <v>74</v>
      </c>
      <c r="AY108" s="239" t="s">
        <v>121</v>
      </c>
    </row>
    <row r="109" s="11" customFormat="1">
      <c r="B109" s="219"/>
      <c r="C109" s="220"/>
      <c r="D109" s="216" t="s">
        <v>132</v>
      </c>
      <c r="E109" s="221" t="s">
        <v>1</v>
      </c>
      <c r="F109" s="222" t="s">
        <v>181</v>
      </c>
      <c r="G109" s="220"/>
      <c r="H109" s="221" t="s">
        <v>1</v>
      </c>
      <c r="I109" s="223"/>
      <c r="J109" s="220"/>
      <c r="K109" s="220"/>
      <c r="L109" s="224"/>
      <c r="M109" s="225"/>
      <c r="N109" s="226"/>
      <c r="O109" s="226"/>
      <c r="P109" s="226"/>
      <c r="Q109" s="226"/>
      <c r="R109" s="226"/>
      <c r="S109" s="226"/>
      <c r="T109" s="227"/>
      <c r="AT109" s="228" t="s">
        <v>132</v>
      </c>
      <c r="AU109" s="228" t="s">
        <v>84</v>
      </c>
      <c r="AV109" s="11" t="s">
        <v>82</v>
      </c>
      <c r="AW109" s="11" t="s">
        <v>35</v>
      </c>
      <c r="AX109" s="11" t="s">
        <v>74</v>
      </c>
      <c r="AY109" s="228" t="s">
        <v>121</v>
      </c>
    </row>
    <row r="110" s="12" customFormat="1">
      <c r="B110" s="229"/>
      <c r="C110" s="230"/>
      <c r="D110" s="216" t="s">
        <v>132</v>
      </c>
      <c r="E110" s="231" t="s">
        <v>1</v>
      </c>
      <c r="F110" s="232" t="s">
        <v>182</v>
      </c>
      <c r="G110" s="230"/>
      <c r="H110" s="233">
        <v>5.4720000000000004</v>
      </c>
      <c r="I110" s="234"/>
      <c r="J110" s="230"/>
      <c r="K110" s="230"/>
      <c r="L110" s="235"/>
      <c r="M110" s="236"/>
      <c r="N110" s="237"/>
      <c r="O110" s="237"/>
      <c r="P110" s="237"/>
      <c r="Q110" s="237"/>
      <c r="R110" s="237"/>
      <c r="S110" s="237"/>
      <c r="T110" s="238"/>
      <c r="AT110" s="239" t="s">
        <v>132</v>
      </c>
      <c r="AU110" s="239" t="s">
        <v>84</v>
      </c>
      <c r="AV110" s="12" t="s">
        <v>84</v>
      </c>
      <c r="AW110" s="12" t="s">
        <v>35</v>
      </c>
      <c r="AX110" s="12" t="s">
        <v>74</v>
      </c>
      <c r="AY110" s="239" t="s">
        <v>121</v>
      </c>
    </row>
    <row r="111" s="11" customFormat="1">
      <c r="B111" s="219"/>
      <c r="C111" s="220"/>
      <c r="D111" s="216" t="s">
        <v>132</v>
      </c>
      <c r="E111" s="221" t="s">
        <v>1</v>
      </c>
      <c r="F111" s="222" t="s">
        <v>183</v>
      </c>
      <c r="G111" s="220"/>
      <c r="H111" s="221" t="s">
        <v>1</v>
      </c>
      <c r="I111" s="223"/>
      <c r="J111" s="220"/>
      <c r="K111" s="220"/>
      <c r="L111" s="224"/>
      <c r="M111" s="225"/>
      <c r="N111" s="226"/>
      <c r="O111" s="226"/>
      <c r="P111" s="226"/>
      <c r="Q111" s="226"/>
      <c r="R111" s="226"/>
      <c r="S111" s="226"/>
      <c r="T111" s="227"/>
      <c r="AT111" s="228" t="s">
        <v>132</v>
      </c>
      <c r="AU111" s="228" t="s">
        <v>84</v>
      </c>
      <c r="AV111" s="11" t="s">
        <v>82</v>
      </c>
      <c r="AW111" s="11" t="s">
        <v>35</v>
      </c>
      <c r="AX111" s="11" t="s">
        <v>74</v>
      </c>
      <c r="AY111" s="228" t="s">
        <v>121</v>
      </c>
    </row>
    <row r="112" s="12" customFormat="1">
      <c r="B112" s="229"/>
      <c r="C112" s="230"/>
      <c r="D112" s="216" t="s">
        <v>132</v>
      </c>
      <c r="E112" s="231" t="s">
        <v>1</v>
      </c>
      <c r="F112" s="232" t="s">
        <v>184</v>
      </c>
      <c r="G112" s="230"/>
      <c r="H112" s="233">
        <v>52</v>
      </c>
      <c r="I112" s="234"/>
      <c r="J112" s="230"/>
      <c r="K112" s="230"/>
      <c r="L112" s="235"/>
      <c r="M112" s="236"/>
      <c r="N112" s="237"/>
      <c r="O112" s="237"/>
      <c r="P112" s="237"/>
      <c r="Q112" s="237"/>
      <c r="R112" s="237"/>
      <c r="S112" s="237"/>
      <c r="T112" s="238"/>
      <c r="AT112" s="239" t="s">
        <v>132</v>
      </c>
      <c r="AU112" s="239" t="s">
        <v>84</v>
      </c>
      <c r="AV112" s="12" t="s">
        <v>84</v>
      </c>
      <c r="AW112" s="12" t="s">
        <v>35</v>
      </c>
      <c r="AX112" s="12" t="s">
        <v>74</v>
      </c>
      <c r="AY112" s="239" t="s">
        <v>121</v>
      </c>
    </row>
    <row r="113" s="11" customFormat="1">
      <c r="B113" s="219"/>
      <c r="C113" s="220"/>
      <c r="D113" s="216" t="s">
        <v>132</v>
      </c>
      <c r="E113" s="221" t="s">
        <v>1</v>
      </c>
      <c r="F113" s="222" t="s">
        <v>185</v>
      </c>
      <c r="G113" s="220"/>
      <c r="H113" s="221" t="s">
        <v>1</v>
      </c>
      <c r="I113" s="223"/>
      <c r="J113" s="220"/>
      <c r="K113" s="220"/>
      <c r="L113" s="224"/>
      <c r="M113" s="225"/>
      <c r="N113" s="226"/>
      <c r="O113" s="226"/>
      <c r="P113" s="226"/>
      <c r="Q113" s="226"/>
      <c r="R113" s="226"/>
      <c r="S113" s="226"/>
      <c r="T113" s="227"/>
      <c r="AT113" s="228" t="s">
        <v>132</v>
      </c>
      <c r="AU113" s="228" t="s">
        <v>84</v>
      </c>
      <c r="AV113" s="11" t="s">
        <v>82</v>
      </c>
      <c r="AW113" s="11" t="s">
        <v>35</v>
      </c>
      <c r="AX113" s="11" t="s">
        <v>74</v>
      </c>
      <c r="AY113" s="228" t="s">
        <v>121</v>
      </c>
    </row>
    <row r="114" s="12" customFormat="1">
      <c r="B114" s="229"/>
      <c r="C114" s="230"/>
      <c r="D114" s="216" t="s">
        <v>132</v>
      </c>
      <c r="E114" s="231" t="s">
        <v>1</v>
      </c>
      <c r="F114" s="232" t="s">
        <v>139</v>
      </c>
      <c r="G114" s="230"/>
      <c r="H114" s="233">
        <v>3</v>
      </c>
      <c r="I114" s="234"/>
      <c r="J114" s="230"/>
      <c r="K114" s="230"/>
      <c r="L114" s="235"/>
      <c r="M114" s="236"/>
      <c r="N114" s="237"/>
      <c r="O114" s="237"/>
      <c r="P114" s="237"/>
      <c r="Q114" s="237"/>
      <c r="R114" s="237"/>
      <c r="S114" s="237"/>
      <c r="T114" s="238"/>
      <c r="AT114" s="239" t="s">
        <v>132</v>
      </c>
      <c r="AU114" s="239" t="s">
        <v>84</v>
      </c>
      <c r="AV114" s="12" t="s">
        <v>84</v>
      </c>
      <c r="AW114" s="12" t="s">
        <v>35</v>
      </c>
      <c r="AX114" s="12" t="s">
        <v>74</v>
      </c>
      <c r="AY114" s="239" t="s">
        <v>121</v>
      </c>
    </row>
    <row r="115" s="13" customFormat="1">
      <c r="B115" s="240"/>
      <c r="C115" s="241"/>
      <c r="D115" s="216" t="s">
        <v>132</v>
      </c>
      <c r="E115" s="242" t="s">
        <v>1</v>
      </c>
      <c r="F115" s="243" t="s">
        <v>147</v>
      </c>
      <c r="G115" s="241"/>
      <c r="H115" s="244">
        <v>156.88800000000001</v>
      </c>
      <c r="I115" s="245"/>
      <c r="J115" s="241"/>
      <c r="K115" s="241"/>
      <c r="L115" s="246"/>
      <c r="M115" s="247"/>
      <c r="N115" s="248"/>
      <c r="O115" s="248"/>
      <c r="P115" s="248"/>
      <c r="Q115" s="248"/>
      <c r="R115" s="248"/>
      <c r="S115" s="248"/>
      <c r="T115" s="249"/>
      <c r="AT115" s="250" t="s">
        <v>132</v>
      </c>
      <c r="AU115" s="250" t="s">
        <v>84</v>
      </c>
      <c r="AV115" s="13" t="s">
        <v>128</v>
      </c>
      <c r="AW115" s="13" t="s">
        <v>35</v>
      </c>
      <c r="AX115" s="13" t="s">
        <v>82</v>
      </c>
      <c r="AY115" s="250" t="s">
        <v>121</v>
      </c>
    </row>
    <row r="116" s="1" customFormat="1" ht="16.5" customHeight="1">
      <c r="B116" s="36"/>
      <c r="C116" s="204" t="s">
        <v>153</v>
      </c>
      <c r="D116" s="204" t="s">
        <v>123</v>
      </c>
      <c r="E116" s="205" t="s">
        <v>333</v>
      </c>
      <c r="F116" s="206" t="s">
        <v>334</v>
      </c>
      <c r="G116" s="207" t="s">
        <v>142</v>
      </c>
      <c r="H116" s="208">
        <v>13649.255999999999</v>
      </c>
      <c r="I116" s="209"/>
      <c r="J116" s="210">
        <f>ROUND(I116*H116,2)</f>
        <v>0</v>
      </c>
      <c r="K116" s="206" t="s">
        <v>127</v>
      </c>
      <c r="L116" s="41"/>
      <c r="M116" s="211" t="s">
        <v>1</v>
      </c>
      <c r="N116" s="212" t="s">
        <v>45</v>
      </c>
      <c r="O116" s="77"/>
      <c r="P116" s="213">
        <f>O116*H116</f>
        <v>0</v>
      </c>
      <c r="Q116" s="213">
        <v>0</v>
      </c>
      <c r="R116" s="213">
        <f>Q116*H116</f>
        <v>0</v>
      </c>
      <c r="S116" s="213">
        <v>0</v>
      </c>
      <c r="T116" s="214">
        <f>S116*H116</f>
        <v>0</v>
      </c>
      <c r="AR116" s="15" t="s">
        <v>128</v>
      </c>
      <c r="AT116" s="15" t="s">
        <v>123</v>
      </c>
      <c r="AU116" s="15" t="s">
        <v>84</v>
      </c>
      <c r="AY116" s="15" t="s">
        <v>121</v>
      </c>
      <c r="BE116" s="215">
        <f>IF(N116="základní",J116,0)</f>
        <v>0</v>
      </c>
      <c r="BF116" s="215">
        <f>IF(N116="snížená",J116,0)</f>
        <v>0</v>
      </c>
      <c r="BG116" s="215">
        <f>IF(N116="zákl. přenesená",J116,0)</f>
        <v>0</v>
      </c>
      <c r="BH116" s="215">
        <f>IF(N116="sníž. přenesená",J116,0)</f>
        <v>0</v>
      </c>
      <c r="BI116" s="215">
        <f>IF(N116="nulová",J116,0)</f>
        <v>0</v>
      </c>
      <c r="BJ116" s="15" t="s">
        <v>82</v>
      </c>
      <c r="BK116" s="215">
        <f>ROUND(I116*H116,2)</f>
        <v>0</v>
      </c>
      <c r="BL116" s="15" t="s">
        <v>128</v>
      </c>
      <c r="BM116" s="15" t="s">
        <v>335</v>
      </c>
    </row>
    <row r="117" s="1" customFormat="1">
      <c r="B117" s="36"/>
      <c r="C117" s="37"/>
      <c r="D117" s="216" t="s">
        <v>130</v>
      </c>
      <c r="E117" s="37"/>
      <c r="F117" s="217" t="s">
        <v>190</v>
      </c>
      <c r="G117" s="37"/>
      <c r="H117" s="37"/>
      <c r="I117" s="129"/>
      <c r="J117" s="37"/>
      <c r="K117" s="37"/>
      <c r="L117" s="41"/>
      <c r="M117" s="218"/>
      <c r="N117" s="77"/>
      <c r="O117" s="77"/>
      <c r="P117" s="77"/>
      <c r="Q117" s="77"/>
      <c r="R117" s="77"/>
      <c r="S117" s="77"/>
      <c r="T117" s="78"/>
      <c r="AT117" s="15" t="s">
        <v>130</v>
      </c>
      <c r="AU117" s="15" t="s">
        <v>84</v>
      </c>
    </row>
    <row r="118" s="11" customFormat="1">
      <c r="B118" s="219"/>
      <c r="C118" s="220"/>
      <c r="D118" s="216" t="s">
        <v>132</v>
      </c>
      <c r="E118" s="221" t="s">
        <v>1</v>
      </c>
      <c r="F118" s="222" t="s">
        <v>336</v>
      </c>
      <c r="G118" s="220"/>
      <c r="H118" s="221" t="s">
        <v>1</v>
      </c>
      <c r="I118" s="223"/>
      <c r="J118" s="220"/>
      <c r="K118" s="220"/>
      <c r="L118" s="224"/>
      <c r="M118" s="225"/>
      <c r="N118" s="226"/>
      <c r="O118" s="226"/>
      <c r="P118" s="226"/>
      <c r="Q118" s="226"/>
      <c r="R118" s="226"/>
      <c r="S118" s="226"/>
      <c r="T118" s="227"/>
      <c r="AT118" s="228" t="s">
        <v>132</v>
      </c>
      <c r="AU118" s="228" t="s">
        <v>84</v>
      </c>
      <c r="AV118" s="11" t="s">
        <v>82</v>
      </c>
      <c r="AW118" s="11" t="s">
        <v>35</v>
      </c>
      <c r="AX118" s="11" t="s">
        <v>74</v>
      </c>
      <c r="AY118" s="228" t="s">
        <v>121</v>
      </c>
    </row>
    <row r="119" s="12" customFormat="1">
      <c r="B119" s="229"/>
      <c r="C119" s="230"/>
      <c r="D119" s="216" t="s">
        <v>132</v>
      </c>
      <c r="E119" s="231" t="s">
        <v>1</v>
      </c>
      <c r="F119" s="232" t="s">
        <v>337</v>
      </c>
      <c r="G119" s="230"/>
      <c r="H119" s="233">
        <v>13649.255999999999</v>
      </c>
      <c r="I119" s="234"/>
      <c r="J119" s="230"/>
      <c r="K119" s="230"/>
      <c r="L119" s="235"/>
      <c r="M119" s="236"/>
      <c r="N119" s="237"/>
      <c r="O119" s="237"/>
      <c r="P119" s="237"/>
      <c r="Q119" s="237"/>
      <c r="R119" s="237"/>
      <c r="S119" s="237"/>
      <c r="T119" s="238"/>
      <c r="AT119" s="239" t="s">
        <v>132</v>
      </c>
      <c r="AU119" s="239" t="s">
        <v>84</v>
      </c>
      <c r="AV119" s="12" t="s">
        <v>84</v>
      </c>
      <c r="AW119" s="12" t="s">
        <v>35</v>
      </c>
      <c r="AX119" s="12" t="s">
        <v>82</v>
      </c>
      <c r="AY119" s="239" t="s">
        <v>121</v>
      </c>
    </row>
    <row r="120" s="1" customFormat="1" ht="16.5" customHeight="1">
      <c r="B120" s="36"/>
      <c r="C120" s="204" t="s">
        <v>161</v>
      </c>
      <c r="D120" s="204" t="s">
        <v>123</v>
      </c>
      <c r="E120" s="205" t="s">
        <v>338</v>
      </c>
      <c r="F120" s="206" t="s">
        <v>339</v>
      </c>
      <c r="G120" s="207" t="s">
        <v>142</v>
      </c>
      <c r="H120" s="208">
        <v>156.88800000000001</v>
      </c>
      <c r="I120" s="209"/>
      <c r="J120" s="210">
        <f>ROUND(I120*H120,2)</f>
        <v>0</v>
      </c>
      <c r="K120" s="206" t="s">
        <v>127</v>
      </c>
      <c r="L120" s="41"/>
      <c r="M120" s="211" t="s">
        <v>1</v>
      </c>
      <c r="N120" s="212" t="s">
        <v>45</v>
      </c>
      <c r="O120" s="77"/>
      <c r="P120" s="213">
        <f>O120*H120</f>
        <v>0</v>
      </c>
      <c r="Q120" s="213">
        <v>0</v>
      </c>
      <c r="R120" s="213">
        <f>Q120*H120</f>
        <v>0</v>
      </c>
      <c r="S120" s="213">
        <v>0</v>
      </c>
      <c r="T120" s="214">
        <f>S120*H120</f>
        <v>0</v>
      </c>
      <c r="AR120" s="15" t="s">
        <v>128</v>
      </c>
      <c r="AT120" s="15" t="s">
        <v>123</v>
      </c>
      <c r="AU120" s="15" t="s">
        <v>84</v>
      </c>
      <c r="AY120" s="15" t="s">
        <v>121</v>
      </c>
      <c r="BE120" s="215">
        <f>IF(N120="základní",J120,0)</f>
        <v>0</v>
      </c>
      <c r="BF120" s="215">
        <f>IF(N120="snížená",J120,0)</f>
        <v>0</v>
      </c>
      <c r="BG120" s="215">
        <f>IF(N120="zákl. přenesená",J120,0)</f>
        <v>0</v>
      </c>
      <c r="BH120" s="215">
        <f>IF(N120="sníž. přenesená",J120,0)</f>
        <v>0</v>
      </c>
      <c r="BI120" s="215">
        <f>IF(N120="nulová",J120,0)</f>
        <v>0</v>
      </c>
      <c r="BJ120" s="15" t="s">
        <v>82</v>
      </c>
      <c r="BK120" s="215">
        <f>ROUND(I120*H120,2)</f>
        <v>0</v>
      </c>
      <c r="BL120" s="15" t="s">
        <v>128</v>
      </c>
      <c r="BM120" s="15" t="s">
        <v>340</v>
      </c>
    </row>
    <row r="121" s="1" customFormat="1">
      <c r="B121" s="36"/>
      <c r="C121" s="37"/>
      <c r="D121" s="216" t="s">
        <v>130</v>
      </c>
      <c r="E121" s="37"/>
      <c r="F121" s="217" t="s">
        <v>341</v>
      </c>
      <c r="G121" s="37"/>
      <c r="H121" s="37"/>
      <c r="I121" s="129"/>
      <c r="J121" s="37"/>
      <c r="K121" s="37"/>
      <c r="L121" s="41"/>
      <c r="M121" s="218"/>
      <c r="N121" s="77"/>
      <c r="O121" s="77"/>
      <c r="P121" s="77"/>
      <c r="Q121" s="77"/>
      <c r="R121" s="77"/>
      <c r="S121" s="77"/>
      <c r="T121" s="78"/>
      <c r="AT121" s="15" t="s">
        <v>130</v>
      </c>
      <c r="AU121" s="15" t="s">
        <v>84</v>
      </c>
    </row>
    <row r="122" s="11" customFormat="1">
      <c r="B122" s="219"/>
      <c r="C122" s="220"/>
      <c r="D122" s="216" t="s">
        <v>132</v>
      </c>
      <c r="E122" s="221" t="s">
        <v>1</v>
      </c>
      <c r="F122" s="222" t="s">
        <v>322</v>
      </c>
      <c r="G122" s="220"/>
      <c r="H122" s="221" t="s">
        <v>1</v>
      </c>
      <c r="I122" s="223"/>
      <c r="J122" s="220"/>
      <c r="K122" s="220"/>
      <c r="L122" s="224"/>
      <c r="M122" s="225"/>
      <c r="N122" s="226"/>
      <c r="O122" s="226"/>
      <c r="P122" s="226"/>
      <c r="Q122" s="226"/>
      <c r="R122" s="226"/>
      <c r="S122" s="226"/>
      <c r="T122" s="227"/>
      <c r="AT122" s="228" t="s">
        <v>132</v>
      </c>
      <c r="AU122" s="228" t="s">
        <v>84</v>
      </c>
      <c r="AV122" s="11" t="s">
        <v>82</v>
      </c>
      <c r="AW122" s="11" t="s">
        <v>35</v>
      </c>
      <c r="AX122" s="11" t="s">
        <v>74</v>
      </c>
      <c r="AY122" s="228" t="s">
        <v>121</v>
      </c>
    </row>
    <row r="123" s="12" customFormat="1">
      <c r="B123" s="229"/>
      <c r="C123" s="230"/>
      <c r="D123" s="216" t="s">
        <v>132</v>
      </c>
      <c r="E123" s="231" t="s">
        <v>1</v>
      </c>
      <c r="F123" s="232" t="s">
        <v>323</v>
      </c>
      <c r="G123" s="230"/>
      <c r="H123" s="233">
        <v>89</v>
      </c>
      <c r="I123" s="234"/>
      <c r="J123" s="230"/>
      <c r="K123" s="230"/>
      <c r="L123" s="235"/>
      <c r="M123" s="236"/>
      <c r="N123" s="237"/>
      <c r="O123" s="237"/>
      <c r="P123" s="237"/>
      <c r="Q123" s="237"/>
      <c r="R123" s="237"/>
      <c r="S123" s="237"/>
      <c r="T123" s="238"/>
      <c r="AT123" s="239" t="s">
        <v>132</v>
      </c>
      <c r="AU123" s="239" t="s">
        <v>84</v>
      </c>
      <c r="AV123" s="12" t="s">
        <v>84</v>
      </c>
      <c r="AW123" s="12" t="s">
        <v>35</v>
      </c>
      <c r="AX123" s="12" t="s">
        <v>74</v>
      </c>
      <c r="AY123" s="239" t="s">
        <v>121</v>
      </c>
    </row>
    <row r="124" s="11" customFormat="1">
      <c r="B124" s="219"/>
      <c r="C124" s="220"/>
      <c r="D124" s="216" t="s">
        <v>132</v>
      </c>
      <c r="E124" s="221" t="s">
        <v>1</v>
      </c>
      <c r="F124" s="222" t="s">
        <v>179</v>
      </c>
      <c r="G124" s="220"/>
      <c r="H124" s="221" t="s">
        <v>1</v>
      </c>
      <c r="I124" s="223"/>
      <c r="J124" s="220"/>
      <c r="K124" s="220"/>
      <c r="L124" s="224"/>
      <c r="M124" s="225"/>
      <c r="N124" s="226"/>
      <c r="O124" s="226"/>
      <c r="P124" s="226"/>
      <c r="Q124" s="226"/>
      <c r="R124" s="226"/>
      <c r="S124" s="226"/>
      <c r="T124" s="227"/>
      <c r="AT124" s="228" t="s">
        <v>132</v>
      </c>
      <c r="AU124" s="228" t="s">
        <v>84</v>
      </c>
      <c r="AV124" s="11" t="s">
        <v>82</v>
      </c>
      <c r="AW124" s="11" t="s">
        <v>35</v>
      </c>
      <c r="AX124" s="11" t="s">
        <v>74</v>
      </c>
      <c r="AY124" s="228" t="s">
        <v>121</v>
      </c>
    </row>
    <row r="125" s="12" customFormat="1">
      <c r="B125" s="229"/>
      <c r="C125" s="230"/>
      <c r="D125" s="216" t="s">
        <v>132</v>
      </c>
      <c r="E125" s="231" t="s">
        <v>1</v>
      </c>
      <c r="F125" s="232" t="s">
        <v>180</v>
      </c>
      <c r="G125" s="230"/>
      <c r="H125" s="233">
        <v>7.4160000000000004</v>
      </c>
      <c r="I125" s="234"/>
      <c r="J125" s="230"/>
      <c r="K125" s="230"/>
      <c r="L125" s="235"/>
      <c r="M125" s="236"/>
      <c r="N125" s="237"/>
      <c r="O125" s="237"/>
      <c r="P125" s="237"/>
      <c r="Q125" s="237"/>
      <c r="R125" s="237"/>
      <c r="S125" s="237"/>
      <c r="T125" s="238"/>
      <c r="AT125" s="239" t="s">
        <v>132</v>
      </c>
      <c r="AU125" s="239" t="s">
        <v>84</v>
      </c>
      <c r="AV125" s="12" t="s">
        <v>84</v>
      </c>
      <c r="AW125" s="12" t="s">
        <v>35</v>
      </c>
      <c r="AX125" s="12" t="s">
        <v>74</v>
      </c>
      <c r="AY125" s="239" t="s">
        <v>121</v>
      </c>
    </row>
    <row r="126" s="11" customFormat="1">
      <c r="B126" s="219"/>
      <c r="C126" s="220"/>
      <c r="D126" s="216" t="s">
        <v>132</v>
      </c>
      <c r="E126" s="221" t="s">
        <v>1</v>
      </c>
      <c r="F126" s="222" t="s">
        <v>181</v>
      </c>
      <c r="G126" s="220"/>
      <c r="H126" s="221" t="s">
        <v>1</v>
      </c>
      <c r="I126" s="223"/>
      <c r="J126" s="220"/>
      <c r="K126" s="220"/>
      <c r="L126" s="224"/>
      <c r="M126" s="225"/>
      <c r="N126" s="226"/>
      <c r="O126" s="226"/>
      <c r="P126" s="226"/>
      <c r="Q126" s="226"/>
      <c r="R126" s="226"/>
      <c r="S126" s="226"/>
      <c r="T126" s="227"/>
      <c r="AT126" s="228" t="s">
        <v>132</v>
      </c>
      <c r="AU126" s="228" t="s">
        <v>84</v>
      </c>
      <c r="AV126" s="11" t="s">
        <v>82</v>
      </c>
      <c r="AW126" s="11" t="s">
        <v>35</v>
      </c>
      <c r="AX126" s="11" t="s">
        <v>74</v>
      </c>
      <c r="AY126" s="228" t="s">
        <v>121</v>
      </c>
    </row>
    <row r="127" s="12" customFormat="1">
      <c r="B127" s="229"/>
      <c r="C127" s="230"/>
      <c r="D127" s="216" t="s">
        <v>132</v>
      </c>
      <c r="E127" s="231" t="s">
        <v>1</v>
      </c>
      <c r="F127" s="232" t="s">
        <v>182</v>
      </c>
      <c r="G127" s="230"/>
      <c r="H127" s="233">
        <v>5.4720000000000004</v>
      </c>
      <c r="I127" s="234"/>
      <c r="J127" s="230"/>
      <c r="K127" s="230"/>
      <c r="L127" s="235"/>
      <c r="M127" s="236"/>
      <c r="N127" s="237"/>
      <c r="O127" s="237"/>
      <c r="P127" s="237"/>
      <c r="Q127" s="237"/>
      <c r="R127" s="237"/>
      <c r="S127" s="237"/>
      <c r="T127" s="238"/>
      <c r="AT127" s="239" t="s">
        <v>132</v>
      </c>
      <c r="AU127" s="239" t="s">
        <v>84</v>
      </c>
      <c r="AV127" s="12" t="s">
        <v>84</v>
      </c>
      <c r="AW127" s="12" t="s">
        <v>35</v>
      </c>
      <c r="AX127" s="12" t="s">
        <v>74</v>
      </c>
      <c r="AY127" s="239" t="s">
        <v>121</v>
      </c>
    </row>
    <row r="128" s="11" customFormat="1">
      <c r="B128" s="219"/>
      <c r="C128" s="220"/>
      <c r="D128" s="216" t="s">
        <v>132</v>
      </c>
      <c r="E128" s="221" t="s">
        <v>1</v>
      </c>
      <c r="F128" s="222" t="s">
        <v>183</v>
      </c>
      <c r="G128" s="220"/>
      <c r="H128" s="221" t="s">
        <v>1</v>
      </c>
      <c r="I128" s="223"/>
      <c r="J128" s="220"/>
      <c r="K128" s="220"/>
      <c r="L128" s="224"/>
      <c r="M128" s="225"/>
      <c r="N128" s="226"/>
      <c r="O128" s="226"/>
      <c r="P128" s="226"/>
      <c r="Q128" s="226"/>
      <c r="R128" s="226"/>
      <c r="S128" s="226"/>
      <c r="T128" s="227"/>
      <c r="AT128" s="228" t="s">
        <v>132</v>
      </c>
      <c r="AU128" s="228" t="s">
        <v>84</v>
      </c>
      <c r="AV128" s="11" t="s">
        <v>82</v>
      </c>
      <c r="AW128" s="11" t="s">
        <v>35</v>
      </c>
      <c r="AX128" s="11" t="s">
        <v>74</v>
      </c>
      <c r="AY128" s="228" t="s">
        <v>121</v>
      </c>
    </row>
    <row r="129" s="12" customFormat="1">
      <c r="B129" s="229"/>
      <c r="C129" s="230"/>
      <c r="D129" s="216" t="s">
        <v>132</v>
      </c>
      <c r="E129" s="231" t="s">
        <v>1</v>
      </c>
      <c r="F129" s="232" t="s">
        <v>184</v>
      </c>
      <c r="G129" s="230"/>
      <c r="H129" s="233">
        <v>52</v>
      </c>
      <c r="I129" s="234"/>
      <c r="J129" s="230"/>
      <c r="K129" s="230"/>
      <c r="L129" s="235"/>
      <c r="M129" s="236"/>
      <c r="N129" s="237"/>
      <c r="O129" s="237"/>
      <c r="P129" s="237"/>
      <c r="Q129" s="237"/>
      <c r="R129" s="237"/>
      <c r="S129" s="237"/>
      <c r="T129" s="238"/>
      <c r="AT129" s="239" t="s">
        <v>132</v>
      </c>
      <c r="AU129" s="239" t="s">
        <v>84</v>
      </c>
      <c r="AV129" s="12" t="s">
        <v>84</v>
      </c>
      <c r="AW129" s="12" t="s">
        <v>35</v>
      </c>
      <c r="AX129" s="12" t="s">
        <v>74</v>
      </c>
      <c r="AY129" s="239" t="s">
        <v>121</v>
      </c>
    </row>
    <row r="130" s="11" customFormat="1">
      <c r="B130" s="219"/>
      <c r="C130" s="220"/>
      <c r="D130" s="216" t="s">
        <v>132</v>
      </c>
      <c r="E130" s="221" t="s">
        <v>1</v>
      </c>
      <c r="F130" s="222" t="s">
        <v>185</v>
      </c>
      <c r="G130" s="220"/>
      <c r="H130" s="221" t="s">
        <v>1</v>
      </c>
      <c r="I130" s="223"/>
      <c r="J130" s="220"/>
      <c r="K130" s="220"/>
      <c r="L130" s="224"/>
      <c r="M130" s="225"/>
      <c r="N130" s="226"/>
      <c r="O130" s="226"/>
      <c r="P130" s="226"/>
      <c r="Q130" s="226"/>
      <c r="R130" s="226"/>
      <c r="S130" s="226"/>
      <c r="T130" s="227"/>
      <c r="AT130" s="228" t="s">
        <v>132</v>
      </c>
      <c r="AU130" s="228" t="s">
        <v>84</v>
      </c>
      <c r="AV130" s="11" t="s">
        <v>82</v>
      </c>
      <c r="AW130" s="11" t="s">
        <v>35</v>
      </c>
      <c r="AX130" s="11" t="s">
        <v>74</v>
      </c>
      <c r="AY130" s="228" t="s">
        <v>121</v>
      </c>
    </row>
    <row r="131" s="12" customFormat="1">
      <c r="B131" s="229"/>
      <c r="C131" s="230"/>
      <c r="D131" s="216" t="s">
        <v>132</v>
      </c>
      <c r="E131" s="231" t="s">
        <v>1</v>
      </c>
      <c r="F131" s="232" t="s">
        <v>139</v>
      </c>
      <c r="G131" s="230"/>
      <c r="H131" s="233">
        <v>3</v>
      </c>
      <c r="I131" s="234"/>
      <c r="J131" s="230"/>
      <c r="K131" s="230"/>
      <c r="L131" s="235"/>
      <c r="M131" s="236"/>
      <c r="N131" s="237"/>
      <c r="O131" s="237"/>
      <c r="P131" s="237"/>
      <c r="Q131" s="237"/>
      <c r="R131" s="237"/>
      <c r="S131" s="237"/>
      <c r="T131" s="238"/>
      <c r="AT131" s="239" t="s">
        <v>132</v>
      </c>
      <c r="AU131" s="239" t="s">
        <v>84</v>
      </c>
      <c r="AV131" s="12" t="s">
        <v>84</v>
      </c>
      <c r="AW131" s="12" t="s">
        <v>35</v>
      </c>
      <c r="AX131" s="12" t="s">
        <v>74</v>
      </c>
      <c r="AY131" s="239" t="s">
        <v>121</v>
      </c>
    </row>
    <row r="132" s="13" customFormat="1">
      <c r="B132" s="240"/>
      <c r="C132" s="241"/>
      <c r="D132" s="216" t="s">
        <v>132</v>
      </c>
      <c r="E132" s="242" t="s">
        <v>1</v>
      </c>
      <c r="F132" s="243" t="s">
        <v>147</v>
      </c>
      <c r="G132" s="241"/>
      <c r="H132" s="244">
        <v>156.88800000000001</v>
      </c>
      <c r="I132" s="245"/>
      <c r="J132" s="241"/>
      <c r="K132" s="241"/>
      <c r="L132" s="246"/>
      <c r="M132" s="247"/>
      <c r="N132" s="248"/>
      <c r="O132" s="248"/>
      <c r="P132" s="248"/>
      <c r="Q132" s="248"/>
      <c r="R132" s="248"/>
      <c r="S132" s="248"/>
      <c r="T132" s="249"/>
      <c r="AT132" s="250" t="s">
        <v>132</v>
      </c>
      <c r="AU132" s="250" t="s">
        <v>84</v>
      </c>
      <c r="AV132" s="13" t="s">
        <v>128</v>
      </c>
      <c r="AW132" s="13" t="s">
        <v>35</v>
      </c>
      <c r="AX132" s="13" t="s">
        <v>82</v>
      </c>
      <c r="AY132" s="250" t="s">
        <v>121</v>
      </c>
    </row>
    <row r="133" s="1" customFormat="1" ht="16.5" customHeight="1">
      <c r="B133" s="36"/>
      <c r="C133" s="204" t="s">
        <v>168</v>
      </c>
      <c r="D133" s="204" t="s">
        <v>123</v>
      </c>
      <c r="E133" s="205" t="s">
        <v>342</v>
      </c>
      <c r="F133" s="206" t="s">
        <v>343</v>
      </c>
      <c r="G133" s="207" t="s">
        <v>293</v>
      </c>
      <c r="H133" s="208">
        <v>298.08699999999999</v>
      </c>
      <c r="I133" s="209"/>
      <c r="J133" s="210">
        <f>ROUND(I133*H133,2)</f>
        <v>0</v>
      </c>
      <c r="K133" s="206" t="s">
        <v>127</v>
      </c>
      <c r="L133" s="41"/>
      <c r="M133" s="211" t="s">
        <v>1</v>
      </c>
      <c r="N133" s="212" t="s">
        <v>45</v>
      </c>
      <c r="O133" s="77"/>
      <c r="P133" s="213">
        <f>O133*H133</f>
        <v>0</v>
      </c>
      <c r="Q133" s="213">
        <v>0</v>
      </c>
      <c r="R133" s="213">
        <f>Q133*H133</f>
        <v>0</v>
      </c>
      <c r="S133" s="213">
        <v>0</v>
      </c>
      <c r="T133" s="214">
        <f>S133*H133</f>
        <v>0</v>
      </c>
      <c r="AR133" s="15" t="s">
        <v>128</v>
      </c>
      <c r="AT133" s="15" t="s">
        <v>123</v>
      </c>
      <c r="AU133" s="15" t="s">
        <v>84</v>
      </c>
      <c r="AY133" s="15" t="s">
        <v>121</v>
      </c>
      <c r="BE133" s="215">
        <f>IF(N133="základní",J133,0)</f>
        <v>0</v>
      </c>
      <c r="BF133" s="215">
        <f>IF(N133="snížená",J133,0)</f>
        <v>0</v>
      </c>
      <c r="BG133" s="215">
        <f>IF(N133="zákl. přenesená",J133,0)</f>
        <v>0</v>
      </c>
      <c r="BH133" s="215">
        <f>IF(N133="sníž. přenesená",J133,0)</f>
        <v>0</v>
      </c>
      <c r="BI133" s="215">
        <f>IF(N133="nulová",J133,0)</f>
        <v>0</v>
      </c>
      <c r="BJ133" s="15" t="s">
        <v>82</v>
      </c>
      <c r="BK133" s="215">
        <f>ROUND(I133*H133,2)</f>
        <v>0</v>
      </c>
      <c r="BL133" s="15" t="s">
        <v>128</v>
      </c>
      <c r="BM133" s="15" t="s">
        <v>344</v>
      </c>
    </row>
    <row r="134" s="1" customFormat="1">
      <c r="B134" s="36"/>
      <c r="C134" s="37"/>
      <c r="D134" s="216" t="s">
        <v>130</v>
      </c>
      <c r="E134" s="37"/>
      <c r="F134" s="217" t="s">
        <v>345</v>
      </c>
      <c r="G134" s="37"/>
      <c r="H134" s="37"/>
      <c r="I134" s="129"/>
      <c r="J134" s="37"/>
      <c r="K134" s="37"/>
      <c r="L134" s="41"/>
      <c r="M134" s="218"/>
      <c r="N134" s="77"/>
      <c r="O134" s="77"/>
      <c r="P134" s="77"/>
      <c r="Q134" s="77"/>
      <c r="R134" s="77"/>
      <c r="S134" s="77"/>
      <c r="T134" s="78"/>
      <c r="AT134" s="15" t="s">
        <v>130</v>
      </c>
      <c r="AU134" s="15" t="s">
        <v>84</v>
      </c>
    </row>
    <row r="135" s="12" customFormat="1">
      <c r="B135" s="229"/>
      <c r="C135" s="230"/>
      <c r="D135" s="216" t="s">
        <v>132</v>
      </c>
      <c r="E135" s="231" t="s">
        <v>1</v>
      </c>
      <c r="F135" s="232" t="s">
        <v>346</v>
      </c>
      <c r="G135" s="230"/>
      <c r="H135" s="233">
        <v>298.08699999999999</v>
      </c>
      <c r="I135" s="234"/>
      <c r="J135" s="230"/>
      <c r="K135" s="230"/>
      <c r="L135" s="235"/>
      <c r="M135" s="254"/>
      <c r="N135" s="255"/>
      <c r="O135" s="255"/>
      <c r="P135" s="255"/>
      <c r="Q135" s="255"/>
      <c r="R135" s="255"/>
      <c r="S135" s="255"/>
      <c r="T135" s="256"/>
      <c r="AT135" s="239" t="s">
        <v>132</v>
      </c>
      <c r="AU135" s="239" t="s">
        <v>84</v>
      </c>
      <c r="AV135" s="12" t="s">
        <v>84</v>
      </c>
      <c r="AW135" s="12" t="s">
        <v>35</v>
      </c>
      <c r="AX135" s="12" t="s">
        <v>82</v>
      </c>
      <c r="AY135" s="239" t="s">
        <v>121</v>
      </c>
    </row>
    <row r="136" s="1" customFormat="1" ht="6.96" customHeight="1">
      <c r="B136" s="55"/>
      <c r="C136" s="56"/>
      <c r="D136" s="56"/>
      <c r="E136" s="56"/>
      <c r="F136" s="56"/>
      <c r="G136" s="56"/>
      <c r="H136" s="56"/>
      <c r="I136" s="153"/>
      <c r="J136" s="56"/>
      <c r="K136" s="56"/>
      <c r="L136" s="41"/>
    </row>
  </sheetData>
  <sheetProtection sheet="1" autoFilter="0" formatColumns="0" formatRows="0" objects="1" scenarios="1" spinCount="100000" saltValue="W9LhqiDWu/BclIlcl63jS1fLKm6fy/x2JvIvysNCbCF9E32gT891zB9tnO+5jbBdBk42KpCLxU5GTuF4EOoN8w==" hashValue="cdtOmyKU0/+YKsuy74a92kgmHOologW5OFG7Yjcus5lOT7/fM30o5uFUx98TwUWGkIQXe8weVpnjBwsmKkss5A==" algorithmName="SHA-512" password="CC35"/>
  <autoFilter ref="C80:K13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90</v>
      </c>
    </row>
    <row r="3" ht="6.96" customHeight="1">
      <c r="B3" s="123"/>
      <c r="C3" s="124"/>
      <c r="D3" s="124"/>
      <c r="E3" s="124"/>
      <c r="F3" s="124"/>
      <c r="G3" s="124"/>
      <c r="H3" s="124"/>
      <c r="I3" s="125"/>
      <c r="J3" s="124"/>
      <c r="K3" s="124"/>
      <c r="L3" s="18"/>
      <c r="AT3" s="15" t="s">
        <v>84</v>
      </c>
    </row>
    <row r="4" ht="24.96" customHeight="1">
      <c r="B4" s="18"/>
      <c r="D4" s="126" t="s">
        <v>91</v>
      </c>
      <c r="L4" s="18"/>
      <c r="M4" s="22" t="s">
        <v>10</v>
      </c>
      <c r="AT4" s="15" t="s">
        <v>4</v>
      </c>
    </row>
    <row r="5" ht="6.96" customHeight="1">
      <c r="B5" s="18"/>
      <c r="L5" s="18"/>
    </row>
    <row r="6" ht="12" customHeight="1">
      <c r="B6" s="18"/>
      <c r="D6" s="127" t="s">
        <v>16</v>
      </c>
      <c r="L6" s="18"/>
    </row>
    <row r="7" ht="16.5" customHeight="1">
      <c r="B7" s="18"/>
      <c r="E7" s="128" t="str">
        <f>'Rekapitulace stavby'!K6</f>
        <v>Svitava, ř. km 34,260 – 34,330, Blansko, oprava opevnění</v>
      </c>
      <c r="F7" s="127"/>
      <c r="G7" s="127"/>
      <c r="H7" s="127"/>
      <c r="L7" s="18"/>
    </row>
    <row r="8" s="1" customFormat="1" ht="12" customHeight="1">
      <c r="B8" s="41"/>
      <c r="D8" s="127" t="s">
        <v>92</v>
      </c>
      <c r="I8" s="129"/>
      <c r="L8" s="41"/>
    </row>
    <row r="9" s="1" customFormat="1" ht="36.96" customHeight="1">
      <c r="B9" s="41"/>
      <c r="E9" s="130" t="s">
        <v>347</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16. 4. 2019</v>
      </c>
      <c r="L12" s="41"/>
    </row>
    <row r="13" s="1" customFormat="1" ht="10.8" customHeight="1">
      <c r="B13" s="41"/>
      <c r="I13" s="129"/>
      <c r="L13" s="41"/>
    </row>
    <row r="14" s="1" customFormat="1" ht="12" customHeight="1">
      <c r="B14" s="41"/>
      <c r="D14" s="127" t="s">
        <v>24</v>
      </c>
      <c r="I14" s="131" t="s">
        <v>25</v>
      </c>
      <c r="J14" s="15" t="s">
        <v>26</v>
      </c>
      <c r="L14" s="41"/>
    </row>
    <row r="15" s="1" customFormat="1" ht="18" customHeight="1">
      <c r="B15" s="41"/>
      <c r="E15" s="15" t="s">
        <v>27</v>
      </c>
      <c r="I15" s="131" t="s">
        <v>28</v>
      </c>
      <c r="J15" s="15" t="s">
        <v>29</v>
      </c>
      <c r="L15" s="41"/>
    </row>
    <row r="16" s="1" customFormat="1" ht="6.96" customHeight="1">
      <c r="B16" s="41"/>
      <c r="I16" s="129"/>
      <c r="L16" s="41"/>
    </row>
    <row r="17" s="1" customFormat="1" ht="12" customHeight="1">
      <c r="B17" s="41"/>
      <c r="D17" s="127" t="s">
        <v>30</v>
      </c>
      <c r="I17" s="131" t="s">
        <v>25</v>
      </c>
      <c r="J17" s="31" t="str">
        <f>'Rekapitulace stavby'!AN13</f>
        <v>Vyplň údaj</v>
      </c>
      <c r="L17" s="41"/>
    </row>
    <row r="18" s="1" customFormat="1" ht="18" customHeight="1">
      <c r="B18" s="41"/>
      <c r="E18" s="31" t="str">
        <f>'Rekapitulace stavby'!E14</f>
        <v>Vyplň údaj</v>
      </c>
      <c r="F18" s="15"/>
      <c r="G18" s="15"/>
      <c r="H18" s="15"/>
      <c r="I18" s="131" t="s">
        <v>28</v>
      </c>
      <c r="J18" s="31" t="str">
        <f>'Rekapitulace stavby'!AN14</f>
        <v>Vyplň údaj</v>
      </c>
      <c r="L18" s="41"/>
    </row>
    <row r="19" s="1" customFormat="1" ht="6.96" customHeight="1">
      <c r="B19" s="41"/>
      <c r="I19" s="129"/>
      <c r="L19" s="41"/>
    </row>
    <row r="20" s="1" customFormat="1" ht="12" customHeight="1">
      <c r="B20" s="41"/>
      <c r="D20" s="127" t="s">
        <v>32</v>
      </c>
      <c r="I20" s="131" t="s">
        <v>25</v>
      </c>
      <c r="J20" s="15" t="s">
        <v>33</v>
      </c>
      <c r="L20" s="41"/>
    </row>
    <row r="21" s="1" customFormat="1" ht="18" customHeight="1">
      <c r="B21" s="41"/>
      <c r="E21" s="15" t="s">
        <v>34</v>
      </c>
      <c r="I21" s="131" t="s">
        <v>28</v>
      </c>
      <c r="J21" s="15" t="s">
        <v>1</v>
      </c>
      <c r="L21" s="41"/>
    </row>
    <row r="22" s="1" customFormat="1" ht="6.96" customHeight="1">
      <c r="B22" s="41"/>
      <c r="I22" s="129"/>
      <c r="L22" s="41"/>
    </row>
    <row r="23" s="1" customFormat="1" ht="12" customHeight="1">
      <c r="B23" s="41"/>
      <c r="D23" s="127" t="s">
        <v>37</v>
      </c>
      <c r="I23" s="131" t="s">
        <v>25</v>
      </c>
      <c r="J23" s="15" t="str">
        <f>IF('Rekapitulace stavby'!AN19="","",'Rekapitulace stavby'!AN19)</f>
        <v/>
      </c>
      <c r="L23" s="41"/>
    </row>
    <row r="24" s="1" customFormat="1" ht="18" customHeight="1">
      <c r="B24" s="41"/>
      <c r="E24" s="15" t="str">
        <f>IF('Rekapitulace stavby'!E20="","",'Rekapitulace stavby'!E20)</f>
        <v xml:space="preserve"> </v>
      </c>
      <c r="I24" s="131" t="s">
        <v>28</v>
      </c>
      <c r="J24" s="15" t="str">
        <f>IF('Rekapitulace stavby'!AN20="","",'Rekapitulace stavby'!AN20)</f>
        <v/>
      </c>
      <c r="L24" s="41"/>
    </row>
    <row r="25" s="1" customFormat="1" ht="6.96" customHeight="1">
      <c r="B25" s="41"/>
      <c r="I25" s="129"/>
      <c r="L25" s="41"/>
    </row>
    <row r="26" s="1" customFormat="1" ht="12" customHeight="1">
      <c r="B26" s="41"/>
      <c r="D26" s="127" t="s">
        <v>39</v>
      </c>
      <c r="I26" s="129"/>
      <c r="L26" s="41"/>
    </row>
    <row r="27" s="6" customFormat="1" ht="16.5" customHeight="1">
      <c r="B27" s="133"/>
      <c r="E27" s="134" t="s">
        <v>1</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40</v>
      </c>
      <c r="I30" s="129"/>
      <c r="J30" s="138">
        <f>ROUND(J87, 1)</f>
        <v>0</v>
      </c>
      <c r="L30" s="41"/>
    </row>
    <row r="31" s="1" customFormat="1" ht="6.96" customHeight="1">
      <c r="B31" s="41"/>
      <c r="D31" s="69"/>
      <c r="E31" s="69"/>
      <c r="F31" s="69"/>
      <c r="G31" s="69"/>
      <c r="H31" s="69"/>
      <c r="I31" s="136"/>
      <c r="J31" s="69"/>
      <c r="K31" s="69"/>
      <c r="L31" s="41"/>
    </row>
    <row r="32" s="1" customFormat="1" ht="14.4" customHeight="1">
      <c r="B32" s="41"/>
      <c r="F32" s="139" t="s">
        <v>42</v>
      </c>
      <c r="I32" s="140" t="s">
        <v>41</v>
      </c>
      <c r="J32" s="139" t="s">
        <v>43</v>
      </c>
      <c r="L32" s="41"/>
    </row>
    <row r="33" s="1" customFormat="1" ht="14.4" customHeight="1">
      <c r="B33" s="41"/>
      <c r="D33" s="127" t="s">
        <v>44</v>
      </c>
      <c r="E33" s="127" t="s">
        <v>45</v>
      </c>
      <c r="F33" s="141">
        <f>ROUND((SUM(BE87:BE115)),  1)</f>
        <v>0</v>
      </c>
      <c r="I33" s="142">
        <v>0.20999999999999999</v>
      </c>
      <c r="J33" s="141">
        <f>ROUND(((SUM(BE87:BE115))*I33),  1)</f>
        <v>0</v>
      </c>
      <c r="L33" s="41"/>
    </row>
    <row r="34" s="1" customFormat="1" ht="14.4" customHeight="1">
      <c r="B34" s="41"/>
      <c r="E34" s="127" t="s">
        <v>46</v>
      </c>
      <c r="F34" s="141">
        <f>ROUND((SUM(BF87:BF115)),  1)</f>
        <v>0</v>
      </c>
      <c r="I34" s="142">
        <v>0.14999999999999999</v>
      </c>
      <c r="J34" s="141">
        <f>ROUND(((SUM(BF87:BF115))*I34),  1)</f>
        <v>0</v>
      </c>
      <c r="L34" s="41"/>
    </row>
    <row r="35" hidden="1" s="1" customFormat="1" ht="14.4" customHeight="1">
      <c r="B35" s="41"/>
      <c r="E35" s="127" t="s">
        <v>47</v>
      </c>
      <c r="F35" s="141">
        <f>ROUND((SUM(BG87:BG115)),  1)</f>
        <v>0</v>
      </c>
      <c r="I35" s="142">
        <v>0.20999999999999999</v>
      </c>
      <c r="J35" s="141">
        <f>0</f>
        <v>0</v>
      </c>
      <c r="L35" s="41"/>
    </row>
    <row r="36" hidden="1" s="1" customFormat="1" ht="14.4" customHeight="1">
      <c r="B36" s="41"/>
      <c r="E36" s="127" t="s">
        <v>48</v>
      </c>
      <c r="F36" s="141">
        <f>ROUND((SUM(BH87:BH115)),  1)</f>
        <v>0</v>
      </c>
      <c r="I36" s="142">
        <v>0.14999999999999999</v>
      </c>
      <c r="J36" s="141">
        <f>0</f>
        <v>0</v>
      </c>
      <c r="L36" s="41"/>
    </row>
    <row r="37" hidden="1" s="1" customFormat="1" ht="14.4" customHeight="1">
      <c r="B37" s="41"/>
      <c r="E37" s="127" t="s">
        <v>49</v>
      </c>
      <c r="F37" s="141">
        <f>ROUND((SUM(BI87:BI115)),  1)</f>
        <v>0</v>
      </c>
      <c r="I37" s="142">
        <v>0</v>
      </c>
      <c r="J37" s="141">
        <f>0</f>
        <v>0</v>
      </c>
      <c r="L37" s="41"/>
    </row>
    <row r="38" s="1" customFormat="1" ht="6.96" customHeight="1">
      <c r="B38" s="41"/>
      <c r="I38" s="129"/>
      <c r="L38" s="41"/>
    </row>
    <row r="39" s="1" customFormat="1" ht="25.44" customHeight="1">
      <c r="B39" s="41"/>
      <c r="C39" s="143"/>
      <c r="D39" s="144" t="s">
        <v>50</v>
      </c>
      <c r="E39" s="145"/>
      <c r="F39" s="145"/>
      <c r="G39" s="146" t="s">
        <v>51</v>
      </c>
      <c r="H39" s="147" t="s">
        <v>52</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94</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Svitava, ř. km 34,260 – 34,330, Blansko, oprava opevnění</v>
      </c>
      <c r="F48" s="30"/>
      <c r="G48" s="30"/>
      <c r="H48" s="30"/>
      <c r="I48" s="129"/>
      <c r="J48" s="37"/>
      <c r="K48" s="37"/>
      <c r="L48" s="41"/>
    </row>
    <row r="49" s="1" customFormat="1" ht="12" customHeight="1">
      <c r="B49" s="36"/>
      <c r="C49" s="30" t="s">
        <v>92</v>
      </c>
      <c r="D49" s="37"/>
      <c r="E49" s="37"/>
      <c r="F49" s="37"/>
      <c r="G49" s="37"/>
      <c r="H49" s="37"/>
      <c r="I49" s="129"/>
      <c r="J49" s="37"/>
      <c r="K49" s="37"/>
      <c r="L49" s="41"/>
    </row>
    <row r="50" s="1" customFormat="1" ht="16.5" customHeight="1">
      <c r="B50" s="36"/>
      <c r="C50" s="37"/>
      <c r="D50" s="37"/>
      <c r="E50" s="62" t="str">
        <f>E9</f>
        <v>03 - Vedlejší a ostatní rozpočtové náklady</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k.ú. Blansko</v>
      </c>
      <c r="G52" s="37"/>
      <c r="H52" s="37"/>
      <c r="I52" s="131" t="s">
        <v>22</v>
      </c>
      <c r="J52" s="65" t="str">
        <f>IF(J12="","",J12)</f>
        <v>16. 4. 2019</v>
      </c>
      <c r="K52" s="37"/>
      <c r="L52" s="41"/>
    </row>
    <row r="53" s="1" customFormat="1" ht="6.96" customHeight="1">
      <c r="B53" s="36"/>
      <c r="C53" s="37"/>
      <c r="D53" s="37"/>
      <c r="E53" s="37"/>
      <c r="F53" s="37"/>
      <c r="G53" s="37"/>
      <c r="H53" s="37"/>
      <c r="I53" s="129"/>
      <c r="J53" s="37"/>
      <c r="K53" s="37"/>
      <c r="L53" s="41"/>
    </row>
    <row r="54" s="1" customFormat="1" ht="24.9" customHeight="1">
      <c r="B54" s="36"/>
      <c r="C54" s="30" t="s">
        <v>24</v>
      </c>
      <c r="D54" s="37"/>
      <c r="E54" s="37"/>
      <c r="F54" s="25" t="str">
        <f>E15</f>
        <v>Povodí Moravy, s.p., Dřevařská 932/11, 602 00 Brno</v>
      </c>
      <c r="G54" s="37"/>
      <c r="H54" s="37"/>
      <c r="I54" s="131" t="s">
        <v>32</v>
      </c>
      <c r="J54" s="34" t="str">
        <f>E21</f>
        <v>Aqua Engineering, s.r.o., Družstevní 862, Rosice</v>
      </c>
      <c r="K54" s="37"/>
      <c r="L54" s="41"/>
    </row>
    <row r="55" s="1" customFormat="1" ht="13.65" customHeight="1">
      <c r="B55" s="36"/>
      <c r="C55" s="30" t="s">
        <v>30</v>
      </c>
      <c r="D55" s="37"/>
      <c r="E55" s="37"/>
      <c r="F55" s="25" t="str">
        <f>IF(E18="","",E18)</f>
        <v>Vyplň údaj</v>
      </c>
      <c r="G55" s="37"/>
      <c r="H55" s="37"/>
      <c r="I55" s="131" t="s">
        <v>37</v>
      </c>
      <c r="J55" s="34" t="str">
        <f>E24</f>
        <v xml:space="preserve"> </v>
      </c>
      <c r="K55" s="37"/>
      <c r="L55" s="41"/>
    </row>
    <row r="56" s="1" customFormat="1" ht="10.32" customHeight="1">
      <c r="B56" s="36"/>
      <c r="C56" s="37"/>
      <c r="D56" s="37"/>
      <c r="E56" s="37"/>
      <c r="F56" s="37"/>
      <c r="G56" s="37"/>
      <c r="H56" s="37"/>
      <c r="I56" s="129"/>
      <c r="J56" s="37"/>
      <c r="K56" s="37"/>
      <c r="L56" s="41"/>
    </row>
    <row r="57" s="1" customFormat="1" ht="29.28" customHeight="1">
      <c r="B57" s="36"/>
      <c r="C57" s="158" t="s">
        <v>95</v>
      </c>
      <c r="D57" s="159"/>
      <c r="E57" s="159"/>
      <c r="F57" s="159"/>
      <c r="G57" s="159"/>
      <c r="H57" s="159"/>
      <c r="I57" s="160"/>
      <c r="J57" s="161" t="s">
        <v>96</v>
      </c>
      <c r="K57" s="159"/>
      <c r="L57" s="41"/>
    </row>
    <row r="58" s="1" customFormat="1" ht="10.32" customHeight="1">
      <c r="B58" s="36"/>
      <c r="C58" s="37"/>
      <c r="D58" s="37"/>
      <c r="E58" s="37"/>
      <c r="F58" s="37"/>
      <c r="G58" s="37"/>
      <c r="H58" s="37"/>
      <c r="I58" s="129"/>
      <c r="J58" s="37"/>
      <c r="K58" s="37"/>
      <c r="L58" s="41"/>
    </row>
    <row r="59" s="1" customFormat="1" ht="22.8" customHeight="1">
      <c r="B59" s="36"/>
      <c r="C59" s="162" t="s">
        <v>97</v>
      </c>
      <c r="D59" s="37"/>
      <c r="E59" s="37"/>
      <c r="F59" s="37"/>
      <c r="G59" s="37"/>
      <c r="H59" s="37"/>
      <c r="I59" s="129"/>
      <c r="J59" s="96">
        <f>J87</f>
        <v>0</v>
      </c>
      <c r="K59" s="37"/>
      <c r="L59" s="41"/>
      <c r="AU59" s="15" t="s">
        <v>98</v>
      </c>
    </row>
    <row r="60" s="7" customFormat="1" ht="24.96" customHeight="1">
      <c r="B60" s="163"/>
      <c r="C60" s="164"/>
      <c r="D60" s="165" t="s">
        <v>348</v>
      </c>
      <c r="E60" s="166"/>
      <c r="F60" s="166"/>
      <c r="G60" s="166"/>
      <c r="H60" s="166"/>
      <c r="I60" s="167"/>
      <c r="J60" s="168">
        <f>J88</f>
        <v>0</v>
      </c>
      <c r="K60" s="164"/>
      <c r="L60" s="169"/>
    </row>
    <row r="61" s="8" customFormat="1" ht="19.92" customHeight="1">
      <c r="B61" s="170"/>
      <c r="C61" s="171"/>
      <c r="D61" s="172" t="s">
        <v>349</v>
      </c>
      <c r="E61" s="173"/>
      <c r="F61" s="173"/>
      <c r="G61" s="173"/>
      <c r="H61" s="173"/>
      <c r="I61" s="174"/>
      <c r="J61" s="175">
        <f>J89</f>
        <v>0</v>
      </c>
      <c r="K61" s="171"/>
      <c r="L61" s="176"/>
    </row>
    <row r="62" s="8" customFormat="1" ht="19.92" customHeight="1">
      <c r="B62" s="170"/>
      <c r="C62" s="171"/>
      <c r="D62" s="172" t="s">
        <v>350</v>
      </c>
      <c r="E62" s="173"/>
      <c r="F62" s="173"/>
      <c r="G62" s="173"/>
      <c r="H62" s="173"/>
      <c r="I62" s="174"/>
      <c r="J62" s="175">
        <f>J94</f>
        <v>0</v>
      </c>
      <c r="K62" s="171"/>
      <c r="L62" s="176"/>
    </row>
    <row r="63" s="8" customFormat="1" ht="19.92" customHeight="1">
      <c r="B63" s="170"/>
      <c r="C63" s="171"/>
      <c r="D63" s="172" t="s">
        <v>351</v>
      </c>
      <c r="E63" s="173"/>
      <c r="F63" s="173"/>
      <c r="G63" s="173"/>
      <c r="H63" s="173"/>
      <c r="I63" s="174"/>
      <c r="J63" s="175">
        <f>J101</f>
        <v>0</v>
      </c>
      <c r="K63" s="171"/>
      <c r="L63" s="176"/>
    </row>
    <row r="64" s="8" customFormat="1" ht="19.92" customHeight="1">
      <c r="B64" s="170"/>
      <c r="C64" s="171"/>
      <c r="D64" s="172" t="s">
        <v>352</v>
      </c>
      <c r="E64" s="173"/>
      <c r="F64" s="173"/>
      <c r="G64" s="173"/>
      <c r="H64" s="173"/>
      <c r="I64" s="174"/>
      <c r="J64" s="175">
        <f>J105</f>
        <v>0</v>
      </c>
      <c r="K64" s="171"/>
      <c r="L64" s="176"/>
    </row>
    <row r="65" s="8" customFormat="1" ht="19.92" customHeight="1">
      <c r="B65" s="170"/>
      <c r="C65" s="171"/>
      <c r="D65" s="172" t="s">
        <v>353</v>
      </c>
      <c r="E65" s="173"/>
      <c r="F65" s="173"/>
      <c r="G65" s="173"/>
      <c r="H65" s="173"/>
      <c r="I65" s="174"/>
      <c r="J65" s="175">
        <f>J108</f>
        <v>0</v>
      </c>
      <c r="K65" s="171"/>
      <c r="L65" s="176"/>
    </row>
    <row r="66" s="8" customFormat="1" ht="19.92" customHeight="1">
      <c r="B66" s="170"/>
      <c r="C66" s="171"/>
      <c r="D66" s="172" t="s">
        <v>354</v>
      </c>
      <c r="E66" s="173"/>
      <c r="F66" s="173"/>
      <c r="G66" s="173"/>
      <c r="H66" s="173"/>
      <c r="I66" s="174"/>
      <c r="J66" s="175">
        <f>J110</f>
        <v>0</v>
      </c>
      <c r="K66" s="171"/>
      <c r="L66" s="176"/>
    </row>
    <row r="67" s="8" customFormat="1" ht="19.92" customHeight="1">
      <c r="B67" s="170"/>
      <c r="C67" s="171"/>
      <c r="D67" s="172" t="s">
        <v>355</v>
      </c>
      <c r="E67" s="173"/>
      <c r="F67" s="173"/>
      <c r="G67" s="173"/>
      <c r="H67" s="173"/>
      <c r="I67" s="174"/>
      <c r="J67" s="175">
        <f>J113</f>
        <v>0</v>
      </c>
      <c r="K67" s="171"/>
      <c r="L67" s="176"/>
    </row>
    <row r="68" s="1" customFormat="1" ht="21.84" customHeight="1">
      <c r="B68" s="36"/>
      <c r="C68" s="37"/>
      <c r="D68" s="37"/>
      <c r="E68" s="37"/>
      <c r="F68" s="37"/>
      <c r="G68" s="37"/>
      <c r="H68" s="37"/>
      <c r="I68" s="129"/>
      <c r="J68" s="37"/>
      <c r="K68" s="37"/>
      <c r="L68" s="41"/>
    </row>
    <row r="69" s="1" customFormat="1" ht="6.96" customHeight="1">
      <c r="B69" s="55"/>
      <c r="C69" s="56"/>
      <c r="D69" s="56"/>
      <c r="E69" s="56"/>
      <c r="F69" s="56"/>
      <c r="G69" s="56"/>
      <c r="H69" s="56"/>
      <c r="I69" s="153"/>
      <c r="J69" s="56"/>
      <c r="K69" s="56"/>
      <c r="L69" s="41"/>
    </row>
    <row r="73" s="1" customFormat="1" ht="6.96" customHeight="1">
      <c r="B73" s="57"/>
      <c r="C73" s="58"/>
      <c r="D73" s="58"/>
      <c r="E73" s="58"/>
      <c r="F73" s="58"/>
      <c r="G73" s="58"/>
      <c r="H73" s="58"/>
      <c r="I73" s="156"/>
      <c r="J73" s="58"/>
      <c r="K73" s="58"/>
      <c r="L73" s="41"/>
    </row>
    <row r="74" s="1" customFormat="1" ht="24.96" customHeight="1">
      <c r="B74" s="36"/>
      <c r="C74" s="21" t="s">
        <v>106</v>
      </c>
      <c r="D74" s="37"/>
      <c r="E74" s="37"/>
      <c r="F74" s="37"/>
      <c r="G74" s="37"/>
      <c r="H74" s="37"/>
      <c r="I74" s="129"/>
      <c r="J74" s="37"/>
      <c r="K74" s="37"/>
      <c r="L74" s="41"/>
    </row>
    <row r="75" s="1" customFormat="1" ht="6.96" customHeight="1">
      <c r="B75" s="36"/>
      <c r="C75" s="37"/>
      <c r="D75" s="37"/>
      <c r="E75" s="37"/>
      <c r="F75" s="37"/>
      <c r="G75" s="37"/>
      <c r="H75" s="37"/>
      <c r="I75" s="129"/>
      <c r="J75" s="37"/>
      <c r="K75" s="37"/>
      <c r="L75" s="41"/>
    </row>
    <row r="76" s="1" customFormat="1" ht="12" customHeight="1">
      <c r="B76" s="36"/>
      <c r="C76" s="30" t="s">
        <v>16</v>
      </c>
      <c r="D76" s="37"/>
      <c r="E76" s="37"/>
      <c r="F76" s="37"/>
      <c r="G76" s="37"/>
      <c r="H76" s="37"/>
      <c r="I76" s="129"/>
      <c r="J76" s="37"/>
      <c r="K76" s="37"/>
      <c r="L76" s="41"/>
    </row>
    <row r="77" s="1" customFormat="1" ht="16.5" customHeight="1">
      <c r="B77" s="36"/>
      <c r="C77" s="37"/>
      <c r="D77" s="37"/>
      <c r="E77" s="157" t="str">
        <f>E7</f>
        <v>Svitava, ř. km 34,260 – 34,330, Blansko, oprava opevnění</v>
      </c>
      <c r="F77" s="30"/>
      <c r="G77" s="30"/>
      <c r="H77" s="30"/>
      <c r="I77" s="129"/>
      <c r="J77" s="37"/>
      <c r="K77" s="37"/>
      <c r="L77" s="41"/>
    </row>
    <row r="78" s="1" customFormat="1" ht="12" customHeight="1">
      <c r="B78" s="36"/>
      <c r="C78" s="30" t="s">
        <v>92</v>
      </c>
      <c r="D78" s="37"/>
      <c r="E78" s="37"/>
      <c r="F78" s="37"/>
      <c r="G78" s="37"/>
      <c r="H78" s="37"/>
      <c r="I78" s="129"/>
      <c r="J78" s="37"/>
      <c r="K78" s="37"/>
      <c r="L78" s="41"/>
    </row>
    <row r="79" s="1" customFormat="1" ht="16.5" customHeight="1">
      <c r="B79" s="36"/>
      <c r="C79" s="37"/>
      <c r="D79" s="37"/>
      <c r="E79" s="62" t="str">
        <f>E9</f>
        <v>03 - Vedlejší a ostatní rozpočtové náklady</v>
      </c>
      <c r="F79" s="37"/>
      <c r="G79" s="37"/>
      <c r="H79" s="37"/>
      <c r="I79" s="129"/>
      <c r="J79" s="37"/>
      <c r="K79" s="37"/>
      <c r="L79" s="41"/>
    </row>
    <row r="80" s="1" customFormat="1" ht="6.96" customHeight="1">
      <c r="B80" s="36"/>
      <c r="C80" s="37"/>
      <c r="D80" s="37"/>
      <c r="E80" s="37"/>
      <c r="F80" s="37"/>
      <c r="G80" s="37"/>
      <c r="H80" s="37"/>
      <c r="I80" s="129"/>
      <c r="J80" s="37"/>
      <c r="K80" s="37"/>
      <c r="L80" s="41"/>
    </row>
    <row r="81" s="1" customFormat="1" ht="12" customHeight="1">
      <c r="B81" s="36"/>
      <c r="C81" s="30" t="s">
        <v>20</v>
      </c>
      <c r="D81" s="37"/>
      <c r="E81" s="37"/>
      <c r="F81" s="25" t="str">
        <f>F12</f>
        <v>k.ú. Blansko</v>
      </c>
      <c r="G81" s="37"/>
      <c r="H81" s="37"/>
      <c r="I81" s="131" t="s">
        <v>22</v>
      </c>
      <c r="J81" s="65" t="str">
        <f>IF(J12="","",J12)</f>
        <v>16. 4. 2019</v>
      </c>
      <c r="K81" s="37"/>
      <c r="L81" s="41"/>
    </row>
    <row r="82" s="1" customFormat="1" ht="6.96" customHeight="1">
      <c r="B82" s="36"/>
      <c r="C82" s="37"/>
      <c r="D82" s="37"/>
      <c r="E82" s="37"/>
      <c r="F82" s="37"/>
      <c r="G82" s="37"/>
      <c r="H82" s="37"/>
      <c r="I82" s="129"/>
      <c r="J82" s="37"/>
      <c r="K82" s="37"/>
      <c r="L82" s="41"/>
    </row>
    <row r="83" s="1" customFormat="1" ht="24.9" customHeight="1">
      <c r="B83" s="36"/>
      <c r="C83" s="30" t="s">
        <v>24</v>
      </c>
      <c r="D83" s="37"/>
      <c r="E83" s="37"/>
      <c r="F83" s="25" t="str">
        <f>E15</f>
        <v>Povodí Moravy, s.p., Dřevařská 932/11, 602 00 Brno</v>
      </c>
      <c r="G83" s="37"/>
      <c r="H83" s="37"/>
      <c r="I83" s="131" t="s">
        <v>32</v>
      </c>
      <c r="J83" s="34" t="str">
        <f>E21</f>
        <v>Aqua Engineering, s.r.o., Družstevní 862, Rosice</v>
      </c>
      <c r="K83" s="37"/>
      <c r="L83" s="41"/>
    </row>
    <row r="84" s="1" customFormat="1" ht="13.65" customHeight="1">
      <c r="B84" s="36"/>
      <c r="C84" s="30" t="s">
        <v>30</v>
      </c>
      <c r="D84" s="37"/>
      <c r="E84" s="37"/>
      <c r="F84" s="25" t="str">
        <f>IF(E18="","",E18)</f>
        <v>Vyplň údaj</v>
      </c>
      <c r="G84" s="37"/>
      <c r="H84" s="37"/>
      <c r="I84" s="131" t="s">
        <v>37</v>
      </c>
      <c r="J84" s="34" t="str">
        <f>E24</f>
        <v xml:space="preserve"> </v>
      </c>
      <c r="K84" s="37"/>
      <c r="L84" s="41"/>
    </row>
    <row r="85" s="1" customFormat="1" ht="10.32" customHeight="1">
      <c r="B85" s="36"/>
      <c r="C85" s="37"/>
      <c r="D85" s="37"/>
      <c r="E85" s="37"/>
      <c r="F85" s="37"/>
      <c r="G85" s="37"/>
      <c r="H85" s="37"/>
      <c r="I85" s="129"/>
      <c r="J85" s="37"/>
      <c r="K85" s="37"/>
      <c r="L85" s="41"/>
    </row>
    <row r="86" s="9" customFormat="1" ht="29.28" customHeight="1">
      <c r="B86" s="177"/>
      <c r="C86" s="178" t="s">
        <v>107</v>
      </c>
      <c r="D86" s="179" t="s">
        <v>59</v>
      </c>
      <c r="E86" s="179" t="s">
        <v>55</v>
      </c>
      <c r="F86" s="179" t="s">
        <v>56</v>
      </c>
      <c r="G86" s="179" t="s">
        <v>108</v>
      </c>
      <c r="H86" s="179" t="s">
        <v>109</v>
      </c>
      <c r="I86" s="180" t="s">
        <v>110</v>
      </c>
      <c r="J86" s="181" t="s">
        <v>96</v>
      </c>
      <c r="K86" s="182" t="s">
        <v>111</v>
      </c>
      <c r="L86" s="183"/>
      <c r="M86" s="86" t="s">
        <v>1</v>
      </c>
      <c r="N86" s="87" t="s">
        <v>44</v>
      </c>
      <c r="O86" s="87" t="s">
        <v>112</v>
      </c>
      <c r="P86" s="87" t="s">
        <v>113</v>
      </c>
      <c r="Q86" s="87" t="s">
        <v>114</v>
      </c>
      <c r="R86" s="87" t="s">
        <v>115</v>
      </c>
      <c r="S86" s="87" t="s">
        <v>116</v>
      </c>
      <c r="T86" s="88" t="s">
        <v>117</v>
      </c>
    </row>
    <row r="87" s="1" customFormat="1" ht="22.8" customHeight="1">
      <c r="B87" s="36"/>
      <c r="C87" s="93" t="s">
        <v>118</v>
      </c>
      <c r="D87" s="37"/>
      <c r="E87" s="37"/>
      <c r="F87" s="37"/>
      <c r="G87" s="37"/>
      <c r="H87" s="37"/>
      <c r="I87" s="129"/>
      <c r="J87" s="184">
        <f>BK87</f>
        <v>0</v>
      </c>
      <c r="K87" s="37"/>
      <c r="L87" s="41"/>
      <c r="M87" s="89"/>
      <c r="N87" s="90"/>
      <c r="O87" s="90"/>
      <c r="P87" s="185">
        <f>P88</f>
        <v>0</v>
      </c>
      <c r="Q87" s="90"/>
      <c r="R87" s="185">
        <f>R88</f>
        <v>0</v>
      </c>
      <c r="S87" s="90"/>
      <c r="T87" s="186">
        <f>T88</f>
        <v>0</v>
      </c>
      <c r="AT87" s="15" t="s">
        <v>73</v>
      </c>
      <c r="AU87" s="15" t="s">
        <v>98</v>
      </c>
      <c r="BK87" s="187">
        <f>BK88</f>
        <v>0</v>
      </c>
    </row>
    <row r="88" s="10" customFormat="1" ht="25.92" customHeight="1">
      <c r="B88" s="188"/>
      <c r="C88" s="189"/>
      <c r="D88" s="190" t="s">
        <v>73</v>
      </c>
      <c r="E88" s="191" t="s">
        <v>356</v>
      </c>
      <c r="F88" s="191" t="s">
        <v>357</v>
      </c>
      <c r="G88" s="189"/>
      <c r="H88" s="189"/>
      <c r="I88" s="192"/>
      <c r="J88" s="193">
        <f>BK88</f>
        <v>0</v>
      </c>
      <c r="K88" s="189"/>
      <c r="L88" s="194"/>
      <c r="M88" s="195"/>
      <c r="N88" s="196"/>
      <c r="O88" s="196"/>
      <c r="P88" s="197">
        <f>P89+P94+P101+P105+P108+P110+P113</f>
        <v>0</v>
      </c>
      <c r="Q88" s="196"/>
      <c r="R88" s="197">
        <f>R89+R94+R101+R105+R108+R110+R113</f>
        <v>0</v>
      </c>
      <c r="S88" s="196"/>
      <c r="T88" s="198">
        <f>T89+T94+T101+T105+T108+T110+T113</f>
        <v>0</v>
      </c>
      <c r="AR88" s="199" t="s">
        <v>153</v>
      </c>
      <c r="AT88" s="200" t="s">
        <v>73</v>
      </c>
      <c r="AU88" s="200" t="s">
        <v>74</v>
      </c>
      <c r="AY88" s="199" t="s">
        <v>121</v>
      </c>
      <c r="BK88" s="201">
        <f>BK89+BK94+BK101+BK105+BK108+BK110+BK113</f>
        <v>0</v>
      </c>
    </row>
    <row r="89" s="10" customFormat="1" ht="22.8" customHeight="1">
      <c r="B89" s="188"/>
      <c r="C89" s="189"/>
      <c r="D89" s="190" t="s">
        <v>73</v>
      </c>
      <c r="E89" s="202" t="s">
        <v>358</v>
      </c>
      <c r="F89" s="202" t="s">
        <v>359</v>
      </c>
      <c r="G89" s="189"/>
      <c r="H89" s="189"/>
      <c r="I89" s="192"/>
      <c r="J89" s="203">
        <f>BK89</f>
        <v>0</v>
      </c>
      <c r="K89" s="189"/>
      <c r="L89" s="194"/>
      <c r="M89" s="195"/>
      <c r="N89" s="196"/>
      <c r="O89" s="196"/>
      <c r="P89" s="197">
        <f>SUM(P90:P93)</f>
        <v>0</v>
      </c>
      <c r="Q89" s="196"/>
      <c r="R89" s="197">
        <f>SUM(R90:R93)</f>
        <v>0</v>
      </c>
      <c r="S89" s="196"/>
      <c r="T89" s="198">
        <f>SUM(T90:T93)</f>
        <v>0</v>
      </c>
      <c r="AR89" s="199" t="s">
        <v>153</v>
      </c>
      <c r="AT89" s="200" t="s">
        <v>73</v>
      </c>
      <c r="AU89" s="200" t="s">
        <v>82</v>
      </c>
      <c r="AY89" s="199" t="s">
        <v>121</v>
      </c>
      <c r="BK89" s="201">
        <f>SUM(BK90:BK93)</f>
        <v>0</v>
      </c>
    </row>
    <row r="90" s="1" customFormat="1" ht="16.5" customHeight="1">
      <c r="B90" s="36"/>
      <c r="C90" s="204" t="s">
        <v>82</v>
      </c>
      <c r="D90" s="204" t="s">
        <v>123</v>
      </c>
      <c r="E90" s="205" t="s">
        <v>360</v>
      </c>
      <c r="F90" s="206" t="s">
        <v>361</v>
      </c>
      <c r="G90" s="207" t="s">
        <v>207</v>
      </c>
      <c r="H90" s="208">
        <v>1</v>
      </c>
      <c r="I90" s="209"/>
      <c r="J90" s="210">
        <f>ROUND(I90*H90,2)</f>
        <v>0</v>
      </c>
      <c r="K90" s="206" t="s">
        <v>127</v>
      </c>
      <c r="L90" s="41"/>
      <c r="M90" s="211" t="s">
        <v>1</v>
      </c>
      <c r="N90" s="212" t="s">
        <v>45</v>
      </c>
      <c r="O90" s="77"/>
      <c r="P90" s="213">
        <f>O90*H90</f>
        <v>0</v>
      </c>
      <c r="Q90" s="213">
        <v>0</v>
      </c>
      <c r="R90" s="213">
        <f>Q90*H90</f>
        <v>0</v>
      </c>
      <c r="S90" s="213">
        <v>0</v>
      </c>
      <c r="T90" s="214">
        <f>S90*H90</f>
        <v>0</v>
      </c>
      <c r="AR90" s="15" t="s">
        <v>362</v>
      </c>
      <c r="AT90" s="15" t="s">
        <v>123</v>
      </c>
      <c r="AU90" s="15" t="s">
        <v>84</v>
      </c>
      <c r="AY90" s="15" t="s">
        <v>121</v>
      </c>
      <c r="BE90" s="215">
        <f>IF(N90="základní",J90,0)</f>
        <v>0</v>
      </c>
      <c r="BF90" s="215">
        <f>IF(N90="snížená",J90,0)</f>
        <v>0</v>
      </c>
      <c r="BG90" s="215">
        <f>IF(N90="zákl. přenesená",J90,0)</f>
        <v>0</v>
      </c>
      <c r="BH90" s="215">
        <f>IF(N90="sníž. přenesená",J90,0)</f>
        <v>0</v>
      </c>
      <c r="BI90" s="215">
        <f>IF(N90="nulová",J90,0)</f>
        <v>0</v>
      </c>
      <c r="BJ90" s="15" t="s">
        <v>82</v>
      </c>
      <c r="BK90" s="215">
        <f>ROUND(I90*H90,2)</f>
        <v>0</v>
      </c>
      <c r="BL90" s="15" t="s">
        <v>362</v>
      </c>
      <c r="BM90" s="15" t="s">
        <v>363</v>
      </c>
    </row>
    <row r="91" s="1" customFormat="1" ht="16.5" customHeight="1">
      <c r="B91" s="36"/>
      <c r="C91" s="204" t="s">
        <v>84</v>
      </c>
      <c r="D91" s="204" t="s">
        <v>123</v>
      </c>
      <c r="E91" s="205" t="s">
        <v>364</v>
      </c>
      <c r="F91" s="206" t="s">
        <v>365</v>
      </c>
      <c r="G91" s="207" t="s">
        <v>207</v>
      </c>
      <c r="H91" s="208">
        <v>1</v>
      </c>
      <c r="I91" s="209"/>
      <c r="J91" s="210">
        <f>ROUND(I91*H91,2)</f>
        <v>0</v>
      </c>
      <c r="K91" s="206" t="s">
        <v>127</v>
      </c>
      <c r="L91" s="41"/>
      <c r="M91" s="211" t="s">
        <v>1</v>
      </c>
      <c r="N91" s="212" t="s">
        <v>45</v>
      </c>
      <c r="O91" s="77"/>
      <c r="P91" s="213">
        <f>O91*H91</f>
        <v>0</v>
      </c>
      <c r="Q91" s="213">
        <v>0</v>
      </c>
      <c r="R91" s="213">
        <f>Q91*H91</f>
        <v>0</v>
      </c>
      <c r="S91" s="213">
        <v>0</v>
      </c>
      <c r="T91" s="214">
        <f>S91*H91</f>
        <v>0</v>
      </c>
      <c r="AR91" s="15" t="s">
        <v>362</v>
      </c>
      <c r="AT91" s="15" t="s">
        <v>123</v>
      </c>
      <c r="AU91" s="15" t="s">
        <v>84</v>
      </c>
      <c r="AY91" s="15" t="s">
        <v>121</v>
      </c>
      <c r="BE91" s="215">
        <f>IF(N91="základní",J91,0)</f>
        <v>0</v>
      </c>
      <c r="BF91" s="215">
        <f>IF(N91="snížená",J91,0)</f>
        <v>0</v>
      </c>
      <c r="BG91" s="215">
        <f>IF(N91="zákl. přenesená",J91,0)</f>
        <v>0</v>
      </c>
      <c r="BH91" s="215">
        <f>IF(N91="sníž. přenesená",J91,0)</f>
        <v>0</v>
      </c>
      <c r="BI91" s="215">
        <f>IF(N91="nulová",J91,0)</f>
        <v>0</v>
      </c>
      <c r="BJ91" s="15" t="s">
        <v>82</v>
      </c>
      <c r="BK91" s="215">
        <f>ROUND(I91*H91,2)</f>
        <v>0</v>
      </c>
      <c r="BL91" s="15" t="s">
        <v>362</v>
      </c>
      <c r="BM91" s="15" t="s">
        <v>366</v>
      </c>
    </row>
    <row r="92" s="1" customFormat="1" ht="16.5" customHeight="1">
      <c r="B92" s="36"/>
      <c r="C92" s="204" t="s">
        <v>139</v>
      </c>
      <c r="D92" s="204" t="s">
        <v>123</v>
      </c>
      <c r="E92" s="205" t="s">
        <v>367</v>
      </c>
      <c r="F92" s="206" t="s">
        <v>368</v>
      </c>
      <c r="G92" s="207" t="s">
        <v>207</v>
      </c>
      <c r="H92" s="208">
        <v>1</v>
      </c>
      <c r="I92" s="209"/>
      <c r="J92" s="210">
        <f>ROUND(I92*H92,2)</f>
        <v>0</v>
      </c>
      <c r="K92" s="206" t="s">
        <v>127</v>
      </c>
      <c r="L92" s="41"/>
      <c r="M92" s="211" t="s">
        <v>1</v>
      </c>
      <c r="N92" s="212" t="s">
        <v>45</v>
      </c>
      <c r="O92" s="77"/>
      <c r="P92" s="213">
        <f>O92*H92</f>
        <v>0</v>
      </c>
      <c r="Q92" s="213">
        <v>0</v>
      </c>
      <c r="R92" s="213">
        <f>Q92*H92</f>
        <v>0</v>
      </c>
      <c r="S92" s="213">
        <v>0</v>
      </c>
      <c r="T92" s="214">
        <f>S92*H92</f>
        <v>0</v>
      </c>
      <c r="AR92" s="15" t="s">
        <v>362</v>
      </c>
      <c r="AT92" s="15" t="s">
        <v>123</v>
      </c>
      <c r="AU92" s="15" t="s">
        <v>84</v>
      </c>
      <c r="AY92" s="15" t="s">
        <v>121</v>
      </c>
      <c r="BE92" s="215">
        <f>IF(N92="základní",J92,0)</f>
        <v>0</v>
      </c>
      <c r="BF92" s="215">
        <f>IF(N92="snížená",J92,0)</f>
        <v>0</v>
      </c>
      <c r="BG92" s="215">
        <f>IF(N92="zákl. přenesená",J92,0)</f>
        <v>0</v>
      </c>
      <c r="BH92" s="215">
        <f>IF(N92="sníž. přenesená",J92,0)</f>
        <v>0</v>
      </c>
      <c r="BI92" s="215">
        <f>IF(N92="nulová",J92,0)</f>
        <v>0</v>
      </c>
      <c r="BJ92" s="15" t="s">
        <v>82</v>
      </c>
      <c r="BK92" s="215">
        <f>ROUND(I92*H92,2)</f>
        <v>0</v>
      </c>
      <c r="BL92" s="15" t="s">
        <v>362</v>
      </c>
      <c r="BM92" s="15" t="s">
        <v>369</v>
      </c>
    </row>
    <row r="93" s="1" customFormat="1" ht="16.5" customHeight="1">
      <c r="B93" s="36"/>
      <c r="C93" s="204" t="s">
        <v>128</v>
      </c>
      <c r="D93" s="204" t="s">
        <v>123</v>
      </c>
      <c r="E93" s="205" t="s">
        <v>370</v>
      </c>
      <c r="F93" s="206" t="s">
        <v>371</v>
      </c>
      <c r="G93" s="207" t="s">
        <v>207</v>
      </c>
      <c r="H93" s="208">
        <v>1</v>
      </c>
      <c r="I93" s="209"/>
      <c r="J93" s="210">
        <f>ROUND(I93*H93,2)</f>
        <v>0</v>
      </c>
      <c r="K93" s="206" t="s">
        <v>127</v>
      </c>
      <c r="L93" s="41"/>
      <c r="M93" s="211" t="s">
        <v>1</v>
      </c>
      <c r="N93" s="212" t="s">
        <v>45</v>
      </c>
      <c r="O93" s="77"/>
      <c r="P93" s="213">
        <f>O93*H93</f>
        <v>0</v>
      </c>
      <c r="Q93" s="213">
        <v>0</v>
      </c>
      <c r="R93" s="213">
        <f>Q93*H93</f>
        <v>0</v>
      </c>
      <c r="S93" s="213">
        <v>0</v>
      </c>
      <c r="T93" s="214">
        <f>S93*H93</f>
        <v>0</v>
      </c>
      <c r="AR93" s="15" t="s">
        <v>362</v>
      </c>
      <c r="AT93" s="15" t="s">
        <v>123</v>
      </c>
      <c r="AU93" s="15" t="s">
        <v>84</v>
      </c>
      <c r="AY93" s="15" t="s">
        <v>121</v>
      </c>
      <c r="BE93" s="215">
        <f>IF(N93="základní",J93,0)</f>
        <v>0</v>
      </c>
      <c r="BF93" s="215">
        <f>IF(N93="snížená",J93,0)</f>
        <v>0</v>
      </c>
      <c r="BG93" s="215">
        <f>IF(N93="zákl. přenesená",J93,0)</f>
        <v>0</v>
      </c>
      <c r="BH93" s="215">
        <f>IF(N93="sníž. přenesená",J93,0)</f>
        <v>0</v>
      </c>
      <c r="BI93" s="215">
        <f>IF(N93="nulová",J93,0)</f>
        <v>0</v>
      </c>
      <c r="BJ93" s="15" t="s">
        <v>82</v>
      </c>
      <c r="BK93" s="215">
        <f>ROUND(I93*H93,2)</f>
        <v>0</v>
      </c>
      <c r="BL93" s="15" t="s">
        <v>362</v>
      </c>
      <c r="BM93" s="15" t="s">
        <v>372</v>
      </c>
    </row>
    <row r="94" s="10" customFormat="1" ht="22.8" customHeight="1">
      <c r="B94" s="188"/>
      <c r="C94" s="189"/>
      <c r="D94" s="190" t="s">
        <v>73</v>
      </c>
      <c r="E94" s="202" t="s">
        <v>373</v>
      </c>
      <c r="F94" s="202" t="s">
        <v>374</v>
      </c>
      <c r="G94" s="189"/>
      <c r="H94" s="189"/>
      <c r="I94" s="192"/>
      <c r="J94" s="203">
        <f>BK94</f>
        <v>0</v>
      </c>
      <c r="K94" s="189"/>
      <c r="L94" s="194"/>
      <c r="M94" s="195"/>
      <c r="N94" s="196"/>
      <c r="O94" s="196"/>
      <c r="P94" s="197">
        <f>SUM(P95:P100)</f>
        <v>0</v>
      </c>
      <c r="Q94" s="196"/>
      <c r="R94" s="197">
        <f>SUM(R95:R100)</f>
        <v>0</v>
      </c>
      <c r="S94" s="196"/>
      <c r="T94" s="198">
        <f>SUM(T95:T100)</f>
        <v>0</v>
      </c>
      <c r="AR94" s="199" t="s">
        <v>153</v>
      </c>
      <c r="AT94" s="200" t="s">
        <v>73</v>
      </c>
      <c r="AU94" s="200" t="s">
        <v>82</v>
      </c>
      <c r="AY94" s="199" t="s">
        <v>121</v>
      </c>
      <c r="BK94" s="201">
        <f>SUM(BK95:BK100)</f>
        <v>0</v>
      </c>
    </row>
    <row r="95" s="1" customFormat="1" ht="16.5" customHeight="1">
      <c r="B95" s="36"/>
      <c r="C95" s="204" t="s">
        <v>153</v>
      </c>
      <c r="D95" s="204" t="s">
        <v>123</v>
      </c>
      <c r="E95" s="205" t="s">
        <v>375</v>
      </c>
      <c r="F95" s="206" t="s">
        <v>374</v>
      </c>
      <c r="G95" s="207" t="s">
        <v>207</v>
      </c>
      <c r="H95" s="208">
        <v>1</v>
      </c>
      <c r="I95" s="209"/>
      <c r="J95" s="210">
        <f>ROUND(I95*H95,2)</f>
        <v>0</v>
      </c>
      <c r="K95" s="206" t="s">
        <v>127</v>
      </c>
      <c r="L95" s="41"/>
      <c r="M95" s="211" t="s">
        <v>1</v>
      </c>
      <c r="N95" s="212" t="s">
        <v>45</v>
      </c>
      <c r="O95" s="77"/>
      <c r="P95" s="213">
        <f>O95*H95</f>
        <v>0</v>
      </c>
      <c r="Q95" s="213">
        <v>0</v>
      </c>
      <c r="R95" s="213">
        <f>Q95*H95</f>
        <v>0</v>
      </c>
      <c r="S95" s="213">
        <v>0</v>
      </c>
      <c r="T95" s="214">
        <f>S95*H95</f>
        <v>0</v>
      </c>
      <c r="AR95" s="15" t="s">
        <v>362</v>
      </c>
      <c r="AT95" s="15" t="s">
        <v>123</v>
      </c>
      <c r="AU95" s="15" t="s">
        <v>84</v>
      </c>
      <c r="AY95" s="15" t="s">
        <v>121</v>
      </c>
      <c r="BE95" s="215">
        <f>IF(N95="základní",J95,0)</f>
        <v>0</v>
      </c>
      <c r="BF95" s="215">
        <f>IF(N95="snížená",J95,0)</f>
        <v>0</v>
      </c>
      <c r="BG95" s="215">
        <f>IF(N95="zákl. přenesená",J95,0)</f>
        <v>0</v>
      </c>
      <c r="BH95" s="215">
        <f>IF(N95="sníž. přenesená",J95,0)</f>
        <v>0</v>
      </c>
      <c r="BI95" s="215">
        <f>IF(N95="nulová",J95,0)</f>
        <v>0</v>
      </c>
      <c r="BJ95" s="15" t="s">
        <v>82</v>
      </c>
      <c r="BK95" s="215">
        <f>ROUND(I95*H95,2)</f>
        <v>0</v>
      </c>
      <c r="BL95" s="15" t="s">
        <v>362</v>
      </c>
      <c r="BM95" s="15" t="s">
        <v>376</v>
      </c>
    </row>
    <row r="96" s="1" customFormat="1" ht="16.5" customHeight="1">
      <c r="B96" s="36"/>
      <c r="C96" s="204" t="s">
        <v>161</v>
      </c>
      <c r="D96" s="204" t="s">
        <v>123</v>
      </c>
      <c r="E96" s="205" t="s">
        <v>377</v>
      </c>
      <c r="F96" s="206" t="s">
        <v>378</v>
      </c>
      <c r="G96" s="207" t="s">
        <v>207</v>
      </c>
      <c r="H96" s="208">
        <v>1</v>
      </c>
      <c r="I96" s="209"/>
      <c r="J96" s="210">
        <f>ROUND(I96*H96,2)</f>
        <v>0</v>
      </c>
      <c r="K96" s="206" t="s">
        <v>127</v>
      </c>
      <c r="L96" s="41"/>
      <c r="M96" s="211" t="s">
        <v>1</v>
      </c>
      <c r="N96" s="212" t="s">
        <v>45</v>
      </c>
      <c r="O96" s="77"/>
      <c r="P96" s="213">
        <f>O96*H96</f>
        <v>0</v>
      </c>
      <c r="Q96" s="213">
        <v>0</v>
      </c>
      <c r="R96" s="213">
        <f>Q96*H96</f>
        <v>0</v>
      </c>
      <c r="S96" s="213">
        <v>0</v>
      </c>
      <c r="T96" s="214">
        <f>S96*H96</f>
        <v>0</v>
      </c>
      <c r="AR96" s="15" t="s">
        <v>362</v>
      </c>
      <c r="AT96" s="15" t="s">
        <v>123</v>
      </c>
      <c r="AU96" s="15" t="s">
        <v>84</v>
      </c>
      <c r="AY96" s="15" t="s">
        <v>121</v>
      </c>
      <c r="BE96" s="215">
        <f>IF(N96="základní",J96,0)</f>
        <v>0</v>
      </c>
      <c r="BF96" s="215">
        <f>IF(N96="snížená",J96,0)</f>
        <v>0</v>
      </c>
      <c r="BG96" s="215">
        <f>IF(N96="zákl. přenesená",J96,0)</f>
        <v>0</v>
      </c>
      <c r="BH96" s="215">
        <f>IF(N96="sníž. přenesená",J96,0)</f>
        <v>0</v>
      </c>
      <c r="BI96" s="215">
        <f>IF(N96="nulová",J96,0)</f>
        <v>0</v>
      </c>
      <c r="BJ96" s="15" t="s">
        <v>82</v>
      </c>
      <c r="BK96" s="215">
        <f>ROUND(I96*H96,2)</f>
        <v>0</v>
      </c>
      <c r="BL96" s="15" t="s">
        <v>362</v>
      </c>
      <c r="BM96" s="15" t="s">
        <v>379</v>
      </c>
    </row>
    <row r="97" s="1" customFormat="1" ht="16.5" customHeight="1">
      <c r="B97" s="36"/>
      <c r="C97" s="204" t="s">
        <v>168</v>
      </c>
      <c r="D97" s="204" t="s">
        <v>123</v>
      </c>
      <c r="E97" s="205" t="s">
        <v>380</v>
      </c>
      <c r="F97" s="206" t="s">
        <v>381</v>
      </c>
      <c r="G97" s="207" t="s">
        <v>207</v>
      </c>
      <c r="H97" s="208">
        <v>1</v>
      </c>
      <c r="I97" s="209"/>
      <c r="J97" s="210">
        <f>ROUND(I97*H97,2)</f>
        <v>0</v>
      </c>
      <c r="K97" s="206" t="s">
        <v>127</v>
      </c>
      <c r="L97" s="41"/>
      <c r="M97" s="211" t="s">
        <v>1</v>
      </c>
      <c r="N97" s="212" t="s">
        <v>45</v>
      </c>
      <c r="O97" s="77"/>
      <c r="P97" s="213">
        <f>O97*H97</f>
        <v>0</v>
      </c>
      <c r="Q97" s="213">
        <v>0</v>
      </c>
      <c r="R97" s="213">
        <f>Q97*H97</f>
        <v>0</v>
      </c>
      <c r="S97" s="213">
        <v>0</v>
      </c>
      <c r="T97" s="214">
        <f>S97*H97</f>
        <v>0</v>
      </c>
      <c r="AR97" s="15" t="s">
        <v>362</v>
      </c>
      <c r="AT97" s="15" t="s">
        <v>123</v>
      </c>
      <c r="AU97" s="15" t="s">
        <v>84</v>
      </c>
      <c r="AY97" s="15" t="s">
        <v>121</v>
      </c>
      <c r="BE97" s="215">
        <f>IF(N97="základní",J97,0)</f>
        <v>0</v>
      </c>
      <c r="BF97" s="215">
        <f>IF(N97="snížená",J97,0)</f>
        <v>0</v>
      </c>
      <c r="BG97" s="215">
        <f>IF(N97="zákl. přenesená",J97,0)</f>
        <v>0</v>
      </c>
      <c r="BH97" s="215">
        <f>IF(N97="sníž. přenesená",J97,0)</f>
        <v>0</v>
      </c>
      <c r="BI97" s="215">
        <f>IF(N97="nulová",J97,0)</f>
        <v>0</v>
      </c>
      <c r="BJ97" s="15" t="s">
        <v>82</v>
      </c>
      <c r="BK97" s="215">
        <f>ROUND(I97*H97,2)</f>
        <v>0</v>
      </c>
      <c r="BL97" s="15" t="s">
        <v>362</v>
      </c>
      <c r="BM97" s="15" t="s">
        <v>382</v>
      </c>
    </row>
    <row r="98" s="1" customFormat="1" ht="16.5" customHeight="1">
      <c r="B98" s="36"/>
      <c r="C98" s="204" t="s">
        <v>174</v>
      </c>
      <c r="D98" s="204" t="s">
        <v>123</v>
      </c>
      <c r="E98" s="205" t="s">
        <v>383</v>
      </c>
      <c r="F98" s="206" t="s">
        <v>384</v>
      </c>
      <c r="G98" s="207" t="s">
        <v>207</v>
      </c>
      <c r="H98" s="208">
        <v>1</v>
      </c>
      <c r="I98" s="209"/>
      <c r="J98" s="210">
        <f>ROUND(I98*H98,2)</f>
        <v>0</v>
      </c>
      <c r="K98" s="206" t="s">
        <v>127</v>
      </c>
      <c r="L98" s="41"/>
      <c r="M98" s="211" t="s">
        <v>1</v>
      </c>
      <c r="N98" s="212" t="s">
        <v>45</v>
      </c>
      <c r="O98" s="77"/>
      <c r="P98" s="213">
        <f>O98*H98</f>
        <v>0</v>
      </c>
      <c r="Q98" s="213">
        <v>0</v>
      </c>
      <c r="R98" s="213">
        <f>Q98*H98</f>
        <v>0</v>
      </c>
      <c r="S98" s="213">
        <v>0</v>
      </c>
      <c r="T98" s="214">
        <f>S98*H98</f>
        <v>0</v>
      </c>
      <c r="AR98" s="15" t="s">
        <v>362</v>
      </c>
      <c r="AT98" s="15" t="s">
        <v>123</v>
      </c>
      <c r="AU98" s="15" t="s">
        <v>84</v>
      </c>
      <c r="AY98" s="15" t="s">
        <v>121</v>
      </c>
      <c r="BE98" s="215">
        <f>IF(N98="základní",J98,0)</f>
        <v>0</v>
      </c>
      <c r="BF98" s="215">
        <f>IF(N98="snížená",J98,0)</f>
        <v>0</v>
      </c>
      <c r="BG98" s="215">
        <f>IF(N98="zákl. přenesená",J98,0)</f>
        <v>0</v>
      </c>
      <c r="BH98" s="215">
        <f>IF(N98="sníž. přenesená",J98,0)</f>
        <v>0</v>
      </c>
      <c r="BI98" s="215">
        <f>IF(N98="nulová",J98,0)</f>
        <v>0</v>
      </c>
      <c r="BJ98" s="15" t="s">
        <v>82</v>
      </c>
      <c r="BK98" s="215">
        <f>ROUND(I98*H98,2)</f>
        <v>0</v>
      </c>
      <c r="BL98" s="15" t="s">
        <v>362</v>
      </c>
      <c r="BM98" s="15" t="s">
        <v>385</v>
      </c>
    </row>
    <row r="99" s="11" customFormat="1">
      <c r="B99" s="219"/>
      <c r="C99" s="220"/>
      <c r="D99" s="216" t="s">
        <v>132</v>
      </c>
      <c r="E99" s="221" t="s">
        <v>1</v>
      </c>
      <c r="F99" s="222" t="s">
        <v>386</v>
      </c>
      <c r="G99" s="220"/>
      <c r="H99" s="221" t="s">
        <v>1</v>
      </c>
      <c r="I99" s="223"/>
      <c r="J99" s="220"/>
      <c r="K99" s="220"/>
      <c r="L99" s="224"/>
      <c r="M99" s="225"/>
      <c r="N99" s="226"/>
      <c r="O99" s="226"/>
      <c r="P99" s="226"/>
      <c r="Q99" s="226"/>
      <c r="R99" s="226"/>
      <c r="S99" s="226"/>
      <c r="T99" s="227"/>
      <c r="AT99" s="228" t="s">
        <v>132</v>
      </c>
      <c r="AU99" s="228" t="s">
        <v>84</v>
      </c>
      <c r="AV99" s="11" t="s">
        <v>82</v>
      </c>
      <c r="AW99" s="11" t="s">
        <v>35</v>
      </c>
      <c r="AX99" s="11" t="s">
        <v>74</v>
      </c>
      <c r="AY99" s="228" t="s">
        <v>121</v>
      </c>
    </row>
    <row r="100" s="12" customFormat="1">
      <c r="B100" s="229"/>
      <c r="C100" s="230"/>
      <c r="D100" s="216" t="s">
        <v>132</v>
      </c>
      <c r="E100" s="231" t="s">
        <v>1</v>
      </c>
      <c r="F100" s="232" t="s">
        <v>82</v>
      </c>
      <c r="G100" s="230"/>
      <c r="H100" s="233">
        <v>1</v>
      </c>
      <c r="I100" s="234"/>
      <c r="J100" s="230"/>
      <c r="K100" s="230"/>
      <c r="L100" s="235"/>
      <c r="M100" s="236"/>
      <c r="N100" s="237"/>
      <c r="O100" s="237"/>
      <c r="P100" s="237"/>
      <c r="Q100" s="237"/>
      <c r="R100" s="237"/>
      <c r="S100" s="237"/>
      <c r="T100" s="238"/>
      <c r="AT100" s="239" t="s">
        <v>132</v>
      </c>
      <c r="AU100" s="239" t="s">
        <v>84</v>
      </c>
      <c r="AV100" s="12" t="s">
        <v>84</v>
      </c>
      <c r="AW100" s="12" t="s">
        <v>35</v>
      </c>
      <c r="AX100" s="12" t="s">
        <v>82</v>
      </c>
      <c r="AY100" s="239" t="s">
        <v>121</v>
      </c>
    </row>
    <row r="101" s="10" customFormat="1" ht="22.8" customHeight="1">
      <c r="B101" s="188"/>
      <c r="C101" s="189"/>
      <c r="D101" s="190" t="s">
        <v>73</v>
      </c>
      <c r="E101" s="202" t="s">
        <v>387</v>
      </c>
      <c r="F101" s="202" t="s">
        <v>388</v>
      </c>
      <c r="G101" s="189"/>
      <c r="H101" s="189"/>
      <c r="I101" s="192"/>
      <c r="J101" s="203">
        <f>BK101</f>
        <v>0</v>
      </c>
      <c r="K101" s="189"/>
      <c r="L101" s="194"/>
      <c r="M101" s="195"/>
      <c r="N101" s="196"/>
      <c r="O101" s="196"/>
      <c r="P101" s="197">
        <f>SUM(P102:P104)</f>
        <v>0</v>
      </c>
      <c r="Q101" s="196"/>
      <c r="R101" s="197">
        <f>SUM(R102:R104)</f>
        <v>0</v>
      </c>
      <c r="S101" s="196"/>
      <c r="T101" s="198">
        <f>SUM(T102:T104)</f>
        <v>0</v>
      </c>
      <c r="AR101" s="199" t="s">
        <v>153</v>
      </c>
      <c r="AT101" s="200" t="s">
        <v>73</v>
      </c>
      <c r="AU101" s="200" t="s">
        <v>82</v>
      </c>
      <c r="AY101" s="199" t="s">
        <v>121</v>
      </c>
      <c r="BK101" s="201">
        <f>SUM(BK102:BK104)</f>
        <v>0</v>
      </c>
    </row>
    <row r="102" s="1" customFormat="1" ht="16.5" customHeight="1">
      <c r="B102" s="36"/>
      <c r="C102" s="204" t="s">
        <v>186</v>
      </c>
      <c r="D102" s="204" t="s">
        <v>123</v>
      </c>
      <c r="E102" s="205" t="s">
        <v>389</v>
      </c>
      <c r="F102" s="206" t="s">
        <v>388</v>
      </c>
      <c r="G102" s="207" t="s">
        <v>207</v>
      </c>
      <c r="H102" s="208">
        <v>1</v>
      </c>
      <c r="I102" s="209"/>
      <c r="J102" s="210">
        <f>ROUND(I102*H102,2)</f>
        <v>0</v>
      </c>
      <c r="K102" s="206" t="s">
        <v>127</v>
      </c>
      <c r="L102" s="41"/>
      <c r="M102" s="211" t="s">
        <v>1</v>
      </c>
      <c r="N102" s="212" t="s">
        <v>45</v>
      </c>
      <c r="O102" s="77"/>
      <c r="P102" s="213">
        <f>O102*H102</f>
        <v>0</v>
      </c>
      <c r="Q102" s="213">
        <v>0</v>
      </c>
      <c r="R102" s="213">
        <f>Q102*H102</f>
        <v>0</v>
      </c>
      <c r="S102" s="213">
        <v>0</v>
      </c>
      <c r="T102" s="214">
        <f>S102*H102</f>
        <v>0</v>
      </c>
      <c r="AR102" s="15" t="s">
        <v>362</v>
      </c>
      <c r="AT102" s="15" t="s">
        <v>123</v>
      </c>
      <c r="AU102" s="15" t="s">
        <v>84</v>
      </c>
      <c r="AY102" s="15" t="s">
        <v>121</v>
      </c>
      <c r="BE102" s="215">
        <f>IF(N102="základní",J102,0)</f>
        <v>0</v>
      </c>
      <c r="BF102" s="215">
        <f>IF(N102="snížená",J102,0)</f>
        <v>0</v>
      </c>
      <c r="BG102" s="215">
        <f>IF(N102="zákl. přenesená",J102,0)</f>
        <v>0</v>
      </c>
      <c r="BH102" s="215">
        <f>IF(N102="sníž. přenesená",J102,0)</f>
        <v>0</v>
      </c>
      <c r="BI102" s="215">
        <f>IF(N102="nulová",J102,0)</f>
        <v>0</v>
      </c>
      <c r="BJ102" s="15" t="s">
        <v>82</v>
      </c>
      <c r="BK102" s="215">
        <f>ROUND(I102*H102,2)</f>
        <v>0</v>
      </c>
      <c r="BL102" s="15" t="s">
        <v>362</v>
      </c>
      <c r="BM102" s="15" t="s">
        <v>390</v>
      </c>
    </row>
    <row r="103" s="1" customFormat="1" ht="16.5" customHeight="1">
      <c r="B103" s="36"/>
      <c r="C103" s="204" t="s">
        <v>193</v>
      </c>
      <c r="D103" s="204" t="s">
        <v>123</v>
      </c>
      <c r="E103" s="205" t="s">
        <v>391</v>
      </c>
      <c r="F103" s="206" t="s">
        <v>392</v>
      </c>
      <c r="G103" s="207" t="s">
        <v>207</v>
      </c>
      <c r="H103" s="208">
        <v>1</v>
      </c>
      <c r="I103" s="209"/>
      <c r="J103" s="210">
        <f>ROUND(I103*H103,2)</f>
        <v>0</v>
      </c>
      <c r="K103" s="206" t="s">
        <v>127</v>
      </c>
      <c r="L103" s="41"/>
      <c r="M103" s="211" t="s">
        <v>1</v>
      </c>
      <c r="N103" s="212" t="s">
        <v>45</v>
      </c>
      <c r="O103" s="77"/>
      <c r="P103" s="213">
        <f>O103*H103</f>
        <v>0</v>
      </c>
      <c r="Q103" s="213">
        <v>0</v>
      </c>
      <c r="R103" s="213">
        <f>Q103*H103</f>
        <v>0</v>
      </c>
      <c r="S103" s="213">
        <v>0</v>
      </c>
      <c r="T103" s="214">
        <f>S103*H103</f>
        <v>0</v>
      </c>
      <c r="AR103" s="15" t="s">
        <v>362</v>
      </c>
      <c r="AT103" s="15" t="s">
        <v>123</v>
      </c>
      <c r="AU103" s="15" t="s">
        <v>84</v>
      </c>
      <c r="AY103" s="15" t="s">
        <v>121</v>
      </c>
      <c r="BE103" s="215">
        <f>IF(N103="základní",J103,0)</f>
        <v>0</v>
      </c>
      <c r="BF103" s="215">
        <f>IF(N103="snížená",J103,0)</f>
        <v>0</v>
      </c>
      <c r="BG103" s="215">
        <f>IF(N103="zákl. přenesená",J103,0)</f>
        <v>0</v>
      </c>
      <c r="BH103" s="215">
        <f>IF(N103="sníž. přenesená",J103,0)</f>
        <v>0</v>
      </c>
      <c r="BI103" s="215">
        <f>IF(N103="nulová",J103,0)</f>
        <v>0</v>
      </c>
      <c r="BJ103" s="15" t="s">
        <v>82</v>
      </c>
      <c r="BK103" s="215">
        <f>ROUND(I103*H103,2)</f>
        <v>0</v>
      </c>
      <c r="BL103" s="15" t="s">
        <v>362</v>
      </c>
      <c r="BM103" s="15" t="s">
        <v>393</v>
      </c>
    </row>
    <row r="104" s="1" customFormat="1" ht="16.5" customHeight="1">
      <c r="B104" s="36"/>
      <c r="C104" s="204" t="s">
        <v>198</v>
      </c>
      <c r="D104" s="204" t="s">
        <v>123</v>
      </c>
      <c r="E104" s="205" t="s">
        <v>394</v>
      </c>
      <c r="F104" s="206" t="s">
        <v>395</v>
      </c>
      <c r="G104" s="207" t="s">
        <v>207</v>
      </c>
      <c r="H104" s="208">
        <v>1</v>
      </c>
      <c r="I104" s="209"/>
      <c r="J104" s="210">
        <f>ROUND(I104*H104,2)</f>
        <v>0</v>
      </c>
      <c r="K104" s="206" t="s">
        <v>127</v>
      </c>
      <c r="L104" s="41"/>
      <c r="M104" s="211" t="s">
        <v>1</v>
      </c>
      <c r="N104" s="212" t="s">
        <v>45</v>
      </c>
      <c r="O104" s="77"/>
      <c r="P104" s="213">
        <f>O104*H104</f>
        <v>0</v>
      </c>
      <c r="Q104" s="213">
        <v>0</v>
      </c>
      <c r="R104" s="213">
        <f>Q104*H104</f>
        <v>0</v>
      </c>
      <c r="S104" s="213">
        <v>0</v>
      </c>
      <c r="T104" s="214">
        <f>S104*H104</f>
        <v>0</v>
      </c>
      <c r="AR104" s="15" t="s">
        <v>362</v>
      </c>
      <c r="AT104" s="15" t="s">
        <v>123</v>
      </c>
      <c r="AU104" s="15" t="s">
        <v>84</v>
      </c>
      <c r="AY104" s="15" t="s">
        <v>121</v>
      </c>
      <c r="BE104" s="215">
        <f>IF(N104="základní",J104,0)</f>
        <v>0</v>
      </c>
      <c r="BF104" s="215">
        <f>IF(N104="snížená",J104,0)</f>
        <v>0</v>
      </c>
      <c r="BG104" s="215">
        <f>IF(N104="zákl. přenesená",J104,0)</f>
        <v>0</v>
      </c>
      <c r="BH104" s="215">
        <f>IF(N104="sníž. přenesená",J104,0)</f>
        <v>0</v>
      </c>
      <c r="BI104" s="215">
        <f>IF(N104="nulová",J104,0)</f>
        <v>0</v>
      </c>
      <c r="BJ104" s="15" t="s">
        <v>82</v>
      </c>
      <c r="BK104" s="215">
        <f>ROUND(I104*H104,2)</f>
        <v>0</v>
      </c>
      <c r="BL104" s="15" t="s">
        <v>362</v>
      </c>
      <c r="BM104" s="15" t="s">
        <v>396</v>
      </c>
    </row>
    <row r="105" s="10" customFormat="1" ht="22.8" customHeight="1">
      <c r="B105" s="188"/>
      <c r="C105" s="189"/>
      <c r="D105" s="190" t="s">
        <v>73</v>
      </c>
      <c r="E105" s="202" t="s">
        <v>397</v>
      </c>
      <c r="F105" s="202" t="s">
        <v>398</v>
      </c>
      <c r="G105" s="189"/>
      <c r="H105" s="189"/>
      <c r="I105" s="192"/>
      <c r="J105" s="203">
        <f>BK105</f>
        <v>0</v>
      </c>
      <c r="K105" s="189"/>
      <c r="L105" s="194"/>
      <c r="M105" s="195"/>
      <c r="N105" s="196"/>
      <c r="O105" s="196"/>
      <c r="P105" s="197">
        <f>SUM(P106:P107)</f>
        <v>0</v>
      </c>
      <c r="Q105" s="196"/>
      <c r="R105" s="197">
        <f>SUM(R106:R107)</f>
        <v>0</v>
      </c>
      <c r="S105" s="196"/>
      <c r="T105" s="198">
        <f>SUM(T106:T107)</f>
        <v>0</v>
      </c>
      <c r="AR105" s="199" t="s">
        <v>153</v>
      </c>
      <c r="AT105" s="200" t="s">
        <v>73</v>
      </c>
      <c r="AU105" s="200" t="s">
        <v>82</v>
      </c>
      <c r="AY105" s="199" t="s">
        <v>121</v>
      </c>
      <c r="BK105" s="201">
        <f>SUM(BK106:BK107)</f>
        <v>0</v>
      </c>
    </row>
    <row r="106" s="1" customFormat="1" ht="16.5" customHeight="1">
      <c r="B106" s="36"/>
      <c r="C106" s="204" t="s">
        <v>204</v>
      </c>
      <c r="D106" s="204" t="s">
        <v>123</v>
      </c>
      <c r="E106" s="205" t="s">
        <v>399</v>
      </c>
      <c r="F106" s="206" t="s">
        <v>400</v>
      </c>
      <c r="G106" s="207" t="s">
        <v>207</v>
      </c>
      <c r="H106" s="208">
        <v>1</v>
      </c>
      <c r="I106" s="209"/>
      <c r="J106" s="210">
        <f>ROUND(I106*H106,2)</f>
        <v>0</v>
      </c>
      <c r="K106" s="206" t="s">
        <v>127</v>
      </c>
      <c r="L106" s="41"/>
      <c r="M106" s="211" t="s">
        <v>1</v>
      </c>
      <c r="N106" s="212" t="s">
        <v>45</v>
      </c>
      <c r="O106" s="77"/>
      <c r="P106" s="213">
        <f>O106*H106</f>
        <v>0</v>
      </c>
      <c r="Q106" s="213">
        <v>0</v>
      </c>
      <c r="R106" s="213">
        <f>Q106*H106</f>
        <v>0</v>
      </c>
      <c r="S106" s="213">
        <v>0</v>
      </c>
      <c r="T106" s="214">
        <f>S106*H106</f>
        <v>0</v>
      </c>
      <c r="AR106" s="15" t="s">
        <v>362</v>
      </c>
      <c r="AT106" s="15" t="s">
        <v>123</v>
      </c>
      <c r="AU106" s="15" t="s">
        <v>84</v>
      </c>
      <c r="AY106" s="15" t="s">
        <v>121</v>
      </c>
      <c r="BE106" s="215">
        <f>IF(N106="základní",J106,0)</f>
        <v>0</v>
      </c>
      <c r="BF106" s="215">
        <f>IF(N106="snížená",J106,0)</f>
        <v>0</v>
      </c>
      <c r="BG106" s="215">
        <f>IF(N106="zákl. přenesená",J106,0)</f>
        <v>0</v>
      </c>
      <c r="BH106" s="215">
        <f>IF(N106="sníž. přenesená",J106,0)</f>
        <v>0</v>
      </c>
      <c r="BI106" s="215">
        <f>IF(N106="nulová",J106,0)</f>
        <v>0</v>
      </c>
      <c r="BJ106" s="15" t="s">
        <v>82</v>
      </c>
      <c r="BK106" s="215">
        <f>ROUND(I106*H106,2)</f>
        <v>0</v>
      </c>
      <c r="BL106" s="15" t="s">
        <v>362</v>
      </c>
      <c r="BM106" s="15" t="s">
        <v>401</v>
      </c>
    </row>
    <row r="107" s="1" customFormat="1" ht="16.5" customHeight="1">
      <c r="B107" s="36"/>
      <c r="C107" s="204" t="s">
        <v>209</v>
      </c>
      <c r="D107" s="204" t="s">
        <v>123</v>
      </c>
      <c r="E107" s="205" t="s">
        <v>402</v>
      </c>
      <c r="F107" s="206" t="s">
        <v>403</v>
      </c>
      <c r="G107" s="207" t="s">
        <v>207</v>
      </c>
      <c r="H107" s="208">
        <v>1</v>
      </c>
      <c r="I107" s="209"/>
      <c r="J107" s="210">
        <f>ROUND(I107*H107,2)</f>
        <v>0</v>
      </c>
      <c r="K107" s="206" t="s">
        <v>127</v>
      </c>
      <c r="L107" s="41"/>
      <c r="M107" s="211" t="s">
        <v>1</v>
      </c>
      <c r="N107" s="212" t="s">
        <v>45</v>
      </c>
      <c r="O107" s="77"/>
      <c r="P107" s="213">
        <f>O107*H107</f>
        <v>0</v>
      </c>
      <c r="Q107" s="213">
        <v>0</v>
      </c>
      <c r="R107" s="213">
        <f>Q107*H107</f>
        <v>0</v>
      </c>
      <c r="S107" s="213">
        <v>0</v>
      </c>
      <c r="T107" s="214">
        <f>S107*H107</f>
        <v>0</v>
      </c>
      <c r="AR107" s="15" t="s">
        <v>362</v>
      </c>
      <c r="AT107" s="15" t="s">
        <v>123</v>
      </c>
      <c r="AU107" s="15" t="s">
        <v>84</v>
      </c>
      <c r="AY107" s="15" t="s">
        <v>121</v>
      </c>
      <c r="BE107" s="215">
        <f>IF(N107="základní",J107,0)</f>
        <v>0</v>
      </c>
      <c r="BF107" s="215">
        <f>IF(N107="snížená",J107,0)</f>
        <v>0</v>
      </c>
      <c r="BG107" s="215">
        <f>IF(N107="zákl. přenesená",J107,0)</f>
        <v>0</v>
      </c>
      <c r="BH107" s="215">
        <f>IF(N107="sníž. přenesená",J107,0)</f>
        <v>0</v>
      </c>
      <c r="BI107" s="215">
        <f>IF(N107="nulová",J107,0)</f>
        <v>0</v>
      </c>
      <c r="BJ107" s="15" t="s">
        <v>82</v>
      </c>
      <c r="BK107" s="215">
        <f>ROUND(I107*H107,2)</f>
        <v>0</v>
      </c>
      <c r="BL107" s="15" t="s">
        <v>362</v>
      </c>
      <c r="BM107" s="15" t="s">
        <v>404</v>
      </c>
    </row>
    <row r="108" s="10" customFormat="1" ht="22.8" customHeight="1">
      <c r="B108" s="188"/>
      <c r="C108" s="189"/>
      <c r="D108" s="190" t="s">
        <v>73</v>
      </c>
      <c r="E108" s="202" t="s">
        <v>405</v>
      </c>
      <c r="F108" s="202" t="s">
        <v>406</v>
      </c>
      <c r="G108" s="189"/>
      <c r="H108" s="189"/>
      <c r="I108" s="192"/>
      <c r="J108" s="203">
        <f>BK108</f>
        <v>0</v>
      </c>
      <c r="K108" s="189"/>
      <c r="L108" s="194"/>
      <c r="M108" s="195"/>
      <c r="N108" s="196"/>
      <c r="O108" s="196"/>
      <c r="P108" s="197">
        <f>P109</f>
        <v>0</v>
      </c>
      <c r="Q108" s="196"/>
      <c r="R108" s="197">
        <f>R109</f>
        <v>0</v>
      </c>
      <c r="S108" s="196"/>
      <c r="T108" s="198">
        <f>T109</f>
        <v>0</v>
      </c>
      <c r="AR108" s="199" t="s">
        <v>153</v>
      </c>
      <c r="AT108" s="200" t="s">
        <v>73</v>
      </c>
      <c r="AU108" s="200" t="s">
        <v>82</v>
      </c>
      <c r="AY108" s="199" t="s">
        <v>121</v>
      </c>
      <c r="BK108" s="201">
        <f>BK109</f>
        <v>0</v>
      </c>
    </row>
    <row r="109" s="1" customFormat="1" ht="16.5" customHeight="1">
      <c r="B109" s="36"/>
      <c r="C109" s="204" t="s">
        <v>214</v>
      </c>
      <c r="D109" s="204" t="s">
        <v>123</v>
      </c>
      <c r="E109" s="205" t="s">
        <v>407</v>
      </c>
      <c r="F109" s="206" t="s">
        <v>408</v>
      </c>
      <c r="G109" s="207" t="s">
        <v>207</v>
      </c>
      <c r="H109" s="208">
        <v>1</v>
      </c>
      <c r="I109" s="209"/>
      <c r="J109" s="210">
        <f>ROUND(I109*H109,2)</f>
        <v>0</v>
      </c>
      <c r="K109" s="206" t="s">
        <v>127</v>
      </c>
      <c r="L109" s="41"/>
      <c r="M109" s="211" t="s">
        <v>1</v>
      </c>
      <c r="N109" s="212" t="s">
        <v>45</v>
      </c>
      <c r="O109" s="77"/>
      <c r="P109" s="213">
        <f>O109*H109</f>
        <v>0</v>
      </c>
      <c r="Q109" s="213">
        <v>0</v>
      </c>
      <c r="R109" s="213">
        <f>Q109*H109</f>
        <v>0</v>
      </c>
      <c r="S109" s="213">
        <v>0</v>
      </c>
      <c r="T109" s="214">
        <f>S109*H109</f>
        <v>0</v>
      </c>
      <c r="AR109" s="15" t="s">
        <v>362</v>
      </c>
      <c r="AT109" s="15" t="s">
        <v>123</v>
      </c>
      <c r="AU109" s="15" t="s">
        <v>84</v>
      </c>
      <c r="AY109" s="15" t="s">
        <v>121</v>
      </c>
      <c r="BE109" s="215">
        <f>IF(N109="základní",J109,0)</f>
        <v>0</v>
      </c>
      <c r="BF109" s="215">
        <f>IF(N109="snížená",J109,0)</f>
        <v>0</v>
      </c>
      <c r="BG109" s="215">
        <f>IF(N109="zákl. přenesená",J109,0)</f>
        <v>0</v>
      </c>
      <c r="BH109" s="215">
        <f>IF(N109="sníž. přenesená",J109,0)</f>
        <v>0</v>
      </c>
      <c r="BI109" s="215">
        <f>IF(N109="nulová",J109,0)</f>
        <v>0</v>
      </c>
      <c r="BJ109" s="15" t="s">
        <v>82</v>
      </c>
      <c r="BK109" s="215">
        <f>ROUND(I109*H109,2)</f>
        <v>0</v>
      </c>
      <c r="BL109" s="15" t="s">
        <v>362</v>
      </c>
      <c r="BM109" s="15" t="s">
        <v>409</v>
      </c>
    </row>
    <row r="110" s="10" customFormat="1" ht="22.8" customHeight="1">
      <c r="B110" s="188"/>
      <c r="C110" s="189"/>
      <c r="D110" s="190" t="s">
        <v>73</v>
      </c>
      <c r="E110" s="202" t="s">
        <v>410</v>
      </c>
      <c r="F110" s="202" t="s">
        <v>411</v>
      </c>
      <c r="G110" s="189"/>
      <c r="H110" s="189"/>
      <c r="I110" s="192"/>
      <c r="J110" s="203">
        <f>BK110</f>
        <v>0</v>
      </c>
      <c r="K110" s="189"/>
      <c r="L110" s="194"/>
      <c r="M110" s="195"/>
      <c r="N110" s="196"/>
      <c r="O110" s="196"/>
      <c r="P110" s="197">
        <f>SUM(P111:P112)</f>
        <v>0</v>
      </c>
      <c r="Q110" s="196"/>
      <c r="R110" s="197">
        <f>SUM(R111:R112)</f>
        <v>0</v>
      </c>
      <c r="S110" s="196"/>
      <c r="T110" s="198">
        <f>SUM(T111:T112)</f>
        <v>0</v>
      </c>
      <c r="AR110" s="199" t="s">
        <v>153</v>
      </c>
      <c r="AT110" s="200" t="s">
        <v>73</v>
      </c>
      <c r="AU110" s="200" t="s">
        <v>82</v>
      </c>
      <c r="AY110" s="199" t="s">
        <v>121</v>
      </c>
      <c r="BK110" s="201">
        <f>SUM(BK111:BK112)</f>
        <v>0</v>
      </c>
    </row>
    <row r="111" s="1" customFormat="1" ht="16.5" customHeight="1">
      <c r="B111" s="36"/>
      <c r="C111" s="204" t="s">
        <v>8</v>
      </c>
      <c r="D111" s="204" t="s">
        <v>123</v>
      </c>
      <c r="E111" s="205" t="s">
        <v>412</v>
      </c>
      <c r="F111" s="206" t="s">
        <v>413</v>
      </c>
      <c r="G111" s="207" t="s">
        <v>207</v>
      </c>
      <c r="H111" s="208">
        <v>1</v>
      </c>
      <c r="I111" s="209"/>
      <c r="J111" s="210">
        <f>ROUND(I111*H111,2)</f>
        <v>0</v>
      </c>
      <c r="K111" s="206" t="s">
        <v>127</v>
      </c>
      <c r="L111" s="41"/>
      <c r="M111" s="211" t="s">
        <v>1</v>
      </c>
      <c r="N111" s="212" t="s">
        <v>45</v>
      </c>
      <c r="O111" s="77"/>
      <c r="P111" s="213">
        <f>O111*H111</f>
        <v>0</v>
      </c>
      <c r="Q111" s="213">
        <v>0</v>
      </c>
      <c r="R111" s="213">
        <f>Q111*H111</f>
        <v>0</v>
      </c>
      <c r="S111" s="213">
        <v>0</v>
      </c>
      <c r="T111" s="214">
        <f>S111*H111</f>
        <v>0</v>
      </c>
      <c r="AR111" s="15" t="s">
        <v>362</v>
      </c>
      <c r="AT111" s="15" t="s">
        <v>123</v>
      </c>
      <c r="AU111" s="15" t="s">
        <v>84</v>
      </c>
      <c r="AY111" s="15" t="s">
        <v>121</v>
      </c>
      <c r="BE111" s="215">
        <f>IF(N111="základní",J111,0)</f>
        <v>0</v>
      </c>
      <c r="BF111" s="215">
        <f>IF(N111="snížená",J111,0)</f>
        <v>0</v>
      </c>
      <c r="BG111" s="215">
        <f>IF(N111="zákl. přenesená",J111,0)</f>
        <v>0</v>
      </c>
      <c r="BH111" s="215">
        <f>IF(N111="sníž. přenesená",J111,0)</f>
        <v>0</v>
      </c>
      <c r="BI111" s="215">
        <f>IF(N111="nulová",J111,0)</f>
        <v>0</v>
      </c>
      <c r="BJ111" s="15" t="s">
        <v>82</v>
      </c>
      <c r="BK111" s="215">
        <f>ROUND(I111*H111,2)</f>
        <v>0</v>
      </c>
      <c r="BL111" s="15" t="s">
        <v>362</v>
      </c>
      <c r="BM111" s="15" t="s">
        <v>414</v>
      </c>
    </row>
    <row r="112" s="1" customFormat="1" ht="16.5" customHeight="1">
      <c r="B112" s="36"/>
      <c r="C112" s="204" t="s">
        <v>227</v>
      </c>
      <c r="D112" s="204" t="s">
        <v>123</v>
      </c>
      <c r="E112" s="205" t="s">
        <v>415</v>
      </c>
      <c r="F112" s="206" t="s">
        <v>416</v>
      </c>
      <c r="G112" s="207" t="s">
        <v>207</v>
      </c>
      <c r="H112" s="208">
        <v>1</v>
      </c>
      <c r="I112" s="209"/>
      <c r="J112" s="210">
        <f>ROUND(I112*H112,2)</f>
        <v>0</v>
      </c>
      <c r="K112" s="206" t="s">
        <v>127</v>
      </c>
      <c r="L112" s="41"/>
      <c r="M112" s="211" t="s">
        <v>1</v>
      </c>
      <c r="N112" s="212" t="s">
        <v>45</v>
      </c>
      <c r="O112" s="77"/>
      <c r="P112" s="213">
        <f>O112*H112</f>
        <v>0</v>
      </c>
      <c r="Q112" s="213">
        <v>0</v>
      </c>
      <c r="R112" s="213">
        <f>Q112*H112</f>
        <v>0</v>
      </c>
      <c r="S112" s="213">
        <v>0</v>
      </c>
      <c r="T112" s="214">
        <f>S112*H112</f>
        <v>0</v>
      </c>
      <c r="AR112" s="15" t="s">
        <v>362</v>
      </c>
      <c r="AT112" s="15" t="s">
        <v>123</v>
      </c>
      <c r="AU112" s="15" t="s">
        <v>84</v>
      </c>
      <c r="AY112" s="15" t="s">
        <v>121</v>
      </c>
      <c r="BE112" s="215">
        <f>IF(N112="základní",J112,0)</f>
        <v>0</v>
      </c>
      <c r="BF112" s="215">
        <f>IF(N112="snížená",J112,0)</f>
        <v>0</v>
      </c>
      <c r="BG112" s="215">
        <f>IF(N112="zákl. přenesená",J112,0)</f>
        <v>0</v>
      </c>
      <c r="BH112" s="215">
        <f>IF(N112="sníž. přenesená",J112,0)</f>
        <v>0</v>
      </c>
      <c r="BI112" s="215">
        <f>IF(N112="nulová",J112,0)</f>
        <v>0</v>
      </c>
      <c r="BJ112" s="15" t="s">
        <v>82</v>
      </c>
      <c r="BK112" s="215">
        <f>ROUND(I112*H112,2)</f>
        <v>0</v>
      </c>
      <c r="BL112" s="15" t="s">
        <v>362</v>
      </c>
      <c r="BM112" s="15" t="s">
        <v>417</v>
      </c>
    </row>
    <row r="113" s="10" customFormat="1" ht="22.8" customHeight="1">
      <c r="B113" s="188"/>
      <c r="C113" s="189"/>
      <c r="D113" s="190" t="s">
        <v>73</v>
      </c>
      <c r="E113" s="202" t="s">
        <v>418</v>
      </c>
      <c r="F113" s="202" t="s">
        <v>419</v>
      </c>
      <c r="G113" s="189"/>
      <c r="H113" s="189"/>
      <c r="I113" s="192"/>
      <c r="J113" s="203">
        <f>BK113</f>
        <v>0</v>
      </c>
      <c r="K113" s="189"/>
      <c r="L113" s="194"/>
      <c r="M113" s="195"/>
      <c r="N113" s="196"/>
      <c r="O113" s="196"/>
      <c r="P113" s="197">
        <f>SUM(P114:P115)</f>
        <v>0</v>
      </c>
      <c r="Q113" s="196"/>
      <c r="R113" s="197">
        <f>SUM(R114:R115)</f>
        <v>0</v>
      </c>
      <c r="S113" s="196"/>
      <c r="T113" s="198">
        <f>SUM(T114:T115)</f>
        <v>0</v>
      </c>
      <c r="AR113" s="199" t="s">
        <v>153</v>
      </c>
      <c r="AT113" s="200" t="s">
        <v>73</v>
      </c>
      <c r="AU113" s="200" t="s">
        <v>82</v>
      </c>
      <c r="AY113" s="199" t="s">
        <v>121</v>
      </c>
      <c r="BK113" s="201">
        <f>SUM(BK114:BK115)</f>
        <v>0</v>
      </c>
    </row>
    <row r="114" s="1" customFormat="1" ht="16.5" customHeight="1">
      <c r="B114" s="36"/>
      <c r="C114" s="204" t="s">
        <v>232</v>
      </c>
      <c r="D114" s="204" t="s">
        <v>123</v>
      </c>
      <c r="E114" s="205" t="s">
        <v>420</v>
      </c>
      <c r="F114" s="206" t="s">
        <v>421</v>
      </c>
      <c r="G114" s="207" t="s">
        <v>207</v>
      </c>
      <c r="H114" s="208">
        <v>1</v>
      </c>
      <c r="I114" s="209"/>
      <c r="J114" s="210">
        <f>ROUND(I114*H114,2)</f>
        <v>0</v>
      </c>
      <c r="K114" s="206" t="s">
        <v>127</v>
      </c>
      <c r="L114" s="41"/>
      <c r="M114" s="211" t="s">
        <v>1</v>
      </c>
      <c r="N114" s="212" t="s">
        <v>45</v>
      </c>
      <c r="O114" s="77"/>
      <c r="P114" s="213">
        <f>O114*H114</f>
        <v>0</v>
      </c>
      <c r="Q114" s="213">
        <v>0</v>
      </c>
      <c r="R114" s="213">
        <f>Q114*H114</f>
        <v>0</v>
      </c>
      <c r="S114" s="213">
        <v>0</v>
      </c>
      <c r="T114" s="214">
        <f>S114*H114</f>
        <v>0</v>
      </c>
      <c r="AR114" s="15" t="s">
        <v>362</v>
      </c>
      <c r="AT114" s="15" t="s">
        <v>123</v>
      </c>
      <c r="AU114" s="15" t="s">
        <v>84</v>
      </c>
      <c r="AY114" s="15" t="s">
        <v>121</v>
      </c>
      <c r="BE114" s="215">
        <f>IF(N114="základní",J114,0)</f>
        <v>0</v>
      </c>
      <c r="BF114" s="215">
        <f>IF(N114="snížená",J114,0)</f>
        <v>0</v>
      </c>
      <c r="BG114" s="215">
        <f>IF(N114="zákl. přenesená",J114,0)</f>
        <v>0</v>
      </c>
      <c r="BH114" s="215">
        <f>IF(N114="sníž. přenesená",J114,0)</f>
        <v>0</v>
      </c>
      <c r="BI114" s="215">
        <f>IF(N114="nulová",J114,0)</f>
        <v>0</v>
      </c>
      <c r="BJ114" s="15" t="s">
        <v>82</v>
      </c>
      <c r="BK114" s="215">
        <f>ROUND(I114*H114,2)</f>
        <v>0</v>
      </c>
      <c r="BL114" s="15" t="s">
        <v>362</v>
      </c>
      <c r="BM114" s="15" t="s">
        <v>422</v>
      </c>
    </row>
    <row r="115" s="1" customFormat="1" ht="16.5" customHeight="1">
      <c r="B115" s="36"/>
      <c r="C115" s="204" t="s">
        <v>239</v>
      </c>
      <c r="D115" s="204" t="s">
        <v>123</v>
      </c>
      <c r="E115" s="205" t="s">
        <v>423</v>
      </c>
      <c r="F115" s="206" t="s">
        <v>424</v>
      </c>
      <c r="G115" s="207" t="s">
        <v>207</v>
      </c>
      <c r="H115" s="208">
        <v>1</v>
      </c>
      <c r="I115" s="209"/>
      <c r="J115" s="210">
        <f>ROUND(I115*H115,2)</f>
        <v>0</v>
      </c>
      <c r="K115" s="206" t="s">
        <v>127</v>
      </c>
      <c r="L115" s="41"/>
      <c r="M115" s="257" t="s">
        <v>1</v>
      </c>
      <c r="N115" s="258" t="s">
        <v>45</v>
      </c>
      <c r="O115" s="252"/>
      <c r="P115" s="259">
        <f>O115*H115</f>
        <v>0</v>
      </c>
      <c r="Q115" s="259">
        <v>0</v>
      </c>
      <c r="R115" s="259">
        <f>Q115*H115</f>
        <v>0</v>
      </c>
      <c r="S115" s="259">
        <v>0</v>
      </c>
      <c r="T115" s="260">
        <f>S115*H115</f>
        <v>0</v>
      </c>
      <c r="AR115" s="15" t="s">
        <v>362</v>
      </c>
      <c r="AT115" s="15" t="s">
        <v>123</v>
      </c>
      <c r="AU115" s="15" t="s">
        <v>84</v>
      </c>
      <c r="AY115" s="15" t="s">
        <v>121</v>
      </c>
      <c r="BE115" s="215">
        <f>IF(N115="základní",J115,0)</f>
        <v>0</v>
      </c>
      <c r="BF115" s="215">
        <f>IF(N115="snížená",J115,0)</f>
        <v>0</v>
      </c>
      <c r="BG115" s="215">
        <f>IF(N115="zákl. přenesená",J115,0)</f>
        <v>0</v>
      </c>
      <c r="BH115" s="215">
        <f>IF(N115="sníž. přenesená",J115,0)</f>
        <v>0</v>
      </c>
      <c r="BI115" s="215">
        <f>IF(N115="nulová",J115,0)</f>
        <v>0</v>
      </c>
      <c r="BJ115" s="15" t="s">
        <v>82</v>
      </c>
      <c r="BK115" s="215">
        <f>ROUND(I115*H115,2)</f>
        <v>0</v>
      </c>
      <c r="BL115" s="15" t="s">
        <v>362</v>
      </c>
      <c r="BM115" s="15" t="s">
        <v>425</v>
      </c>
    </row>
    <row r="116" s="1" customFormat="1" ht="6.96" customHeight="1">
      <c r="B116" s="55"/>
      <c r="C116" s="56"/>
      <c r="D116" s="56"/>
      <c r="E116" s="56"/>
      <c r="F116" s="56"/>
      <c r="G116" s="56"/>
      <c r="H116" s="56"/>
      <c r="I116" s="153"/>
      <c r="J116" s="56"/>
      <c r="K116" s="56"/>
      <c r="L116" s="41"/>
    </row>
  </sheetData>
  <sheetProtection sheet="1" autoFilter="0" formatColumns="0" formatRows="0" objects="1" scenarios="1" spinCount="100000" saltValue="VuetotzskE5+x1nINe9c/7xdtY6bYqhgmpqNt6OoVsHffbOUEIA41xtFmE1GuYlgbz7ajlOkTHH5pk/c4Cbeag==" hashValue="+DTcd6PyGsT/YYat2QoUntUSCFHlnTRYBsAFTtL6SbOwngVUf/MPxl7UEt8Z/LqsliNLSEHEDC2ZSrFHEYq6Ww==" algorithmName="SHA-512" password="CC35"/>
  <autoFilter ref="C86:K11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Karel Novák</dc:creator>
  <cp:lastModifiedBy>Karel Novák</cp:lastModifiedBy>
  <dcterms:created xsi:type="dcterms:W3CDTF">2019-07-04T09:27:36Z</dcterms:created>
  <dcterms:modified xsi:type="dcterms:W3CDTF">2019-07-04T09:27:41Z</dcterms:modified>
</cp:coreProperties>
</file>